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1" activeTab="0"/>
  </bookViews>
  <sheets>
    <sheet name="Herkimer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JRM</author>
  </authors>
  <commentList>
    <comment ref="B8" authorId="0">
      <text>
        <r>
          <rPr>
            <sz val="10"/>
            <rFont val="Arial"/>
            <family val="2"/>
          </rPr>
          <t>Produktivitetsudvikling kan foreløbig nemt følge med inflation, så der er større chance for at startudgiften går ned end op</t>
        </r>
      </text>
    </comment>
    <comment ref="D43" authorId="0">
      <text>
        <r>
          <rPr>
            <sz val="10"/>
            <rFont val="Arial"/>
            <family val="2"/>
          </rPr>
          <t>Et fiktivt tal for gamle brønde</t>
        </r>
      </text>
    </comment>
    <comment ref="D44" authorId="0">
      <text>
        <r>
          <rPr>
            <sz val="10"/>
            <rFont val="Arial"/>
            <family val="2"/>
          </rPr>
          <t>De to vandramte brønde.</t>
        </r>
      </text>
    </comment>
  </commentList>
</comments>
</file>

<file path=xl/sharedStrings.xml><?xml version="1.0" encoding="utf-8"?>
<sst xmlns="http://schemas.openxmlformats.org/spreadsheetml/2006/main" count="129" uniqueCount="112">
  <si>
    <t>Dette Herkimer light er en slags worst case for NEC</t>
  </si>
  <si>
    <t xml:space="preserve">Man kan forestille sig </t>
  </si>
  <si>
    <t>at nuværende cash bruges på start af Utica testserie, så kun gælden er tilbage</t>
  </si>
  <si>
    <t>at der først indføres moratorium og senere reelt stop for udvinding fra shales (den politiske risiko)</t>
  </si>
  <si>
    <t>i den situation vil der stadig være lidt andet end Herkimer tilbage, men det kender vi ikke rigtigt</t>
  </si>
  <si>
    <r>
      <t>Forudsætninger</t>
    </r>
    <r>
      <rPr>
        <sz val="10"/>
        <rFont val="Arial"/>
        <family val="2"/>
      </rPr>
      <t xml:space="preserve"> er sat jævnt negativt i forhold til udmelding fra 2010 Q2-webcast </t>
    </r>
    <r>
      <rPr>
        <sz val="10"/>
        <color indexed="12"/>
        <rFont val="Arial"/>
        <family val="2"/>
      </rPr>
      <t>http://webtv.hegnar.no/index.php?id=5447&amp;cat=6&amp;page=0</t>
    </r>
  </si>
  <si>
    <r>
      <t xml:space="preserve">Startudgift 1,1 mio.$ </t>
    </r>
    <r>
      <rPr>
        <sz val="9"/>
        <rFont val="TimesNewRomanPSMT"/>
        <family val="1"/>
      </rPr>
      <t xml:space="preserve">for 1 brønd (NEC siger nu 0,9, men jeg medtager lidt til infrastruktur </t>
    </r>
  </si>
  <si>
    <r>
      <t>Initial flow 1250 Mcf/d</t>
    </r>
    <r>
      <rPr>
        <sz val="9"/>
        <rFont val="TimesNewRomanPSMT"/>
        <family val="1"/>
      </rPr>
      <t>, decline første år 50 %, andet år 25% og herefter 10 procent pr. år</t>
    </r>
  </si>
  <si>
    <t>selv om NEC håber på højere tal allerede fra 2011, når længere mod syd til større dybde og dermed højere tryk</t>
  </si>
  <si>
    <r>
      <t xml:space="preserve">At der kun er til de </t>
    </r>
    <r>
      <rPr>
        <b/>
        <sz val="9"/>
        <rFont val="TimesNewRomanPSMT"/>
        <family val="1"/>
      </rPr>
      <t>200 brønde</t>
    </r>
    <r>
      <rPr>
        <sz val="9"/>
        <rFont val="TimesNewRomanPSMT"/>
        <family val="1"/>
      </rPr>
      <t>, som Sclumberger har inkluderet og ikke til omtrent det dobbelte som NEC har udmeldt</t>
    </r>
  </si>
  <si>
    <t>at der inkl. de ventende brønde kommer 4 nye på i Q3 2010</t>
  </si>
  <si>
    <r>
      <t xml:space="preserve">at der herefter kommer </t>
    </r>
    <r>
      <rPr>
        <b/>
        <sz val="9"/>
        <rFont val="TimesNewRomanPSMT"/>
        <family val="1"/>
      </rPr>
      <t>4 nye på i måneder maj-november</t>
    </r>
    <r>
      <rPr>
        <sz val="9"/>
        <rFont val="TimesNewRomanPSMT"/>
        <family val="1"/>
      </rPr>
      <t>, 2 i april og altså ingen i december-marts</t>
    </r>
  </si>
  <si>
    <t>det passer med 30 om året (på reservebased lending kan dette tal øges)</t>
  </si>
  <si>
    <t>Flowtabel, gas</t>
  </si>
  <si>
    <t>måned</t>
  </si>
  <si>
    <t>initialt</t>
  </si>
  <si>
    <t>totalprod/br  (4 år)</t>
  </si>
  <si>
    <t>Mcf/d</t>
  </si>
  <si>
    <t>pr.brønd</t>
  </si>
  <si>
    <t>Mmcf</t>
  </si>
  <si>
    <t>decline</t>
  </si>
  <si>
    <t>kvartal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</si>
  <si>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</si>
  <si>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</si>
  <si>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</si>
  <si>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</si>
  <si>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</si>
  <si>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</si>
  <si>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</si>
  <si>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</si>
  <si>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</si>
  <si>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</si>
  <si>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</si>
  <si>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</si>
  <si>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</si>
  <si>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</si>
  <si>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</si>
  <si>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</si>
  <si>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</si>
  <si>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</si>
  <si>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</si>
  <si>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</si>
  <si>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</si>
  <si>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</si>
  <si>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</si>
  <si>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</si>
  <si>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</si>
  <si>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</si>
  <si>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</si>
  <si>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</si>
  <si>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salgspriser</t>
  </si>
  <si>
    <t xml:space="preserve">       sammenlign evt. med</t>
  </si>
  <si>
    <t>http://online.wsj.com/mdc/public/page/2_3028.html?category=Energy&amp;subcategory=Petroleum&amp;contract=Natural%252520Gas%252520Comp.%252520-%252520nymex&amp;catandsubcat=Energy%257CPetroleum&amp;contractset=Natural%252520Gas%252520Comp.%252520-%252520nymex</t>
  </si>
  <si>
    <t>de ligger vel lavt pt. pga. frygt for doppelt-dip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</si>
  <si>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</si>
  <si>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</si>
  <si>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</si>
  <si>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</si>
  <si>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</si>
  <si>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</si>
  <si>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</si>
  <si>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</si>
  <si>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</si>
  <si>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</si>
  <si>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</si>
  <si>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</si>
  <si>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</si>
  <si>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</si>
  <si>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</si>
  <si>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</si>
  <si>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2014 – 16</t>
  </si>
  <si>
    <t>men kan gå endnu lavere ved udløst recession</t>
  </si>
  <si>
    <t>FORUDSAT</t>
  </si>
  <si>
    <t>NEC overpris</t>
  </si>
  <si>
    <t>NEC spotpris</t>
  </si>
  <si>
    <t>Tidligere taltes om 1$ overpris til Nymex i NY, men lavere pris har mindsket denne. Øget andel af samlet US-produktion fra PA og NY må påvirke nedadgående</t>
  </si>
  <si>
    <t>Hedging</t>
  </si>
  <si>
    <t>NEC har 23/3 09 om deres USA hedging-kontrakter oplyst:</t>
  </si>
  <si>
    <t>http://www.norseenergycorp.com/showpress.php?releaseid=415925</t>
  </si>
  <si>
    <t>Nyindgået kontrakt på 5,72 $/MMBtu</t>
  </si>
  <si>
    <t>Total kontrakter</t>
  </si>
  <si>
    <t>Gnms.Pris $</t>
  </si>
  <si>
    <t>nye brønde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</si>
  <si>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</si>
  <si>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</si>
  <si>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</si>
  <si>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</si>
  <si>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</si>
  <si>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</si>
  <si>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</si>
  <si>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</si>
  <si>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</si>
  <si>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</si>
  <si>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</si>
  <si>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</si>
  <si>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produktion i Mcf/d</t>
  </si>
  <si>
    <t>nyinvest:</t>
  </si>
  <si>
    <r>
      <t>Kvartalets</t>
    </r>
    <r>
      <rPr>
        <sz val="10"/>
        <rFont val="Arial"/>
        <family val="2"/>
      </rPr>
      <t xml:space="preserve"> dagsproduktion</t>
    </r>
  </si>
  <si>
    <t>Hedgesalg i 1000$</t>
  </si>
  <si>
    <t>Spotsalg i 1000$</t>
  </si>
  <si>
    <r>
      <t>Kvartals</t>
    </r>
    <r>
      <rPr>
        <sz val="10"/>
        <rFont val="Arial"/>
        <family val="2"/>
      </rPr>
      <t>salg i mio.$</t>
    </r>
  </si>
  <si>
    <r>
      <t>År</t>
    </r>
    <r>
      <rPr>
        <sz val="10"/>
        <rFont val="Arial"/>
        <family val="2"/>
      </rPr>
      <t>-royalty</t>
    </r>
  </si>
  <si>
    <t>royalty</t>
  </si>
  <si>
    <t>bonds</t>
  </si>
  <si>
    <r>
      <t xml:space="preserve"> i 2011 er der med det angivne forløb til andre udviklings- og gruppeomkostninger    </t>
    </r>
    <r>
      <rPr>
        <b/>
        <sz val="10"/>
        <rFont val="Arial"/>
        <family val="2"/>
      </rPr>
      <t>mio. $</t>
    </r>
  </si>
  <si>
    <t xml:space="preserve"> i 2012</t>
  </si>
  <si>
    <t>i 2013</t>
  </si>
  <si>
    <t>Royaltyomkostninger 12,5% er medtaget heri.</t>
  </si>
  <si>
    <t>i 2014</t>
  </si>
  <si>
    <t>i 2015</t>
  </si>
  <si>
    <t>2015 Warrants</t>
  </si>
  <si>
    <t>og i 2016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</si>
</sst>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"/>
    <numFmt numFmtId="167" formatCode="0.00%"/>
  </numFmts>
  <fonts count="21">
    <font>
      <sz val="10"/>
      <name val="Arial"/>
      <family val="2"/>
    </font>
    <font>
      <b/>
      <sz val="10"/>
      <name val="Arial"/>
      <family val="2"/>
    </font>
    <font>
      <b/>
      <i/>
      <sz val="10"/>
      <color indexed="11"/>
      <name val="Arial"/>
      <family val="2"/>
    </font>
    <font>
      <sz val="10"/>
      <color indexed="12"/>
      <name val="Arial"/>
      <family val="2"/>
    </font>
    <font>
      <b/>
      <sz val="9"/>
      <name val="TimesNewRomanPSMT"/>
      <family val="1"/>
    </font>
    <font>
      <sz val="9"/>
      <name val="TimesNewRomanPSMT"/>
      <family val="1"/>
    </font>
    <font>
      <sz val="8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8" fillId="0" borderId="1" xfId="0" applyFont="1" applyBorder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 horizontal="right"/>
    </xf>
    <xf numFmtId="164" fontId="9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1" xfId="0" applyFont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1" xfId="0" applyBorder="1" applyAlignment="1">
      <alignment/>
    </xf>
    <xf numFmtId="165" fontId="11" fillId="0" borderId="0" xfId="0" applyNumberFormat="1" applyFont="1" applyAlignment="1">
      <alignment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14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1" fillId="0" borderId="2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/>
    </xf>
    <xf numFmtId="164" fontId="16" fillId="0" borderId="2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17" fillId="0" borderId="0" xfId="0" applyFont="1" applyAlignment="1">
      <alignment/>
    </xf>
    <xf numFmtId="164" fontId="18" fillId="0" borderId="4" xfId="0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1" fillId="0" borderId="5" xfId="0" applyNumberFormat="1" applyFont="1" applyBorder="1" applyAlignment="1">
      <alignment/>
    </xf>
    <xf numFmtId="164" fontId="1" fillId="0" borderId="4" xfId="0" applyFont="1" applyBorder="1" applyAlignment="1">
      <alignment/>
    </xf>
    <xf numFmtId="166" fontId="0" fillId="0" borderId="0" xfId="0" applyNumberFormat="1" applyAlignment="1">
      <alignment/>
    </xf>
    <xf numFmtId="166" fontId="1" fillId="0" borderId="4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164" fontId="17" fillId="0" borderId="0" xfId="0" applyFont="1" applyAlignment="1">
      <alignment horizontal="right"/>
    </xf>
    <xf numFmtId="166" fontId="0" fillId="0" borderId="1" xfId="0" applyNumberFormat="1" applyBorder="1" applyAlignment="1">
      <alignment/>
    </xf>
    <xf numFmtId="164" fontId="0" fillId="2" borderId="0" xfId="0" applyFont="1" applyFill="1" applyAlignment="1">
      <alignment horizontal="right"/>
    </xf>
    <xf numFmtId="167" fontId="0" fillId="2" borderId="0" xfId="0" applyNumberFormat="1" applyFont="1" applyFill="1" applyAlignment="1">
      <alignment horizontal="left"/>
    </xf>
    <xf numFmtId="164" fontId="0" fillId="2" borderId="0" xfId="0" applyFont="1" applyFill="1" applyAlignment="1">
      <alignment/>
    </xf>
    <xf numFmtId="166" fontId="19" fillId="2" borderId="0" xfId="0" applyNumberFormat="1" applyFont="1" applyFill="1" applyAlignment="1">
      <alignment/>
    </xf>
    <xf numFmtId="164" fontId="2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tv.hegnar.no/index.php?id=5447&amp;cat=6&amp;page=0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9"/>
  <sheetViews>
    <sheetView tabSelected="1" workbookViewId="0" topLeftCell="B75">
      <selection activeCell="F92" sqref="F92"/>
    </sheetView>
  </sheetViews>
  <sheetFormatPr defaultColWidth="12.57421875" defaultRowHeight="12.75"/>
  <cols>
    <col min="1" max="1" width="18.421875" style="0" customWidth="1"/>
    <col min="2" max="2" width="13.421875" style="0" customWidth="1"/>
    <col min="3" max="4" width="11.57421875" style="0" customWidth="1"/>
    <col min="5" max="52" width="10.140625" style="0" customWidth="1"/>
    <col min="53" max="16384" width="11.57421875" style="0" customWidth="1"/>
  </cols>
  <sheetData>
    <row r="1" spans="1:9" ht="12.75">
      <c r="A1" s="1" t="s">
        <v>0</v>
      </c>
      <c r="I1" s="2"/>
    </row>
    <row r="2" spans="2:9" ht="12.75">
      <c r="B2" t="s">
        <v>1</v>
      </c>
      <c r="H2" s="2"/>
      <c r="I2" s="1"/>
    </row>
    <row r="3" spans="1:9" ht="12.75">
      <c r="A3" s="1"/>
      <c r="B3" s="1"/>
      <c r="C3" s="1" t="s">
        <v>2</v>
      </c>
      <c r="D3" s="1"/>
      <c r="E3" s="1"/>
      <c r="F3" s="1"/>
      <c r="G3" s="1"/>
      <c r="H3" s="1"/>
      <c r="I3" s="1"/>
    </row>
    <row r="4" ht="12.75">
      <c r="C4" s="1" t="s">
        <v>3</v>
      </c>
    </row>
    <row r="5" ht="12.75">
      <c r="D5" t="s">
        <v>4</v>
      </c>
    </row>
    <row r="7" ht="12.75">
      <c r="A7" s="1" t="s">
        <v>5</v>
      </c>
    </row>
    <row r="8" ht="12.75">
      <c r="B8" s="3" t="s">
        <v>6</v>
      </c>
    </row>
    <row r="9" spans="2:7" ht="12.75">
      <c r="B9" s="3" t="s">
        <v>7</v>
      </c>
      <c r="G9" s="4" t="s">
        <v>8</v>
      </c>
    </row>
    <row r="10" ht="12.75">
      <c r="B10" s="5" t="s">
        <v>9</v>
      </c>
    </row>
    <row r="11" ht="12.75">
      <c r="B11" s="5" t="s">
        <v>10</v>
      </c>
    </row>
    <row r="12" spans="2:9" ht="12.75">
      <c r="B12" s="5" t="s">
        <v>11</v>
      </c>
      <c r="I12" s="4" t="s">
        <v>12</v>
      </c>
    </row>
    <row r="14" spans="2:5" ht="13.5">
      <c r="B14" s="1" t="s">
        <v>13</v>
      </c>
      <c r="E14" s="6" t="s">
        <v>14</v>
      </c>
    </row>
    <row r="15" spans="4:54" s="7" customFormat="1" ht="12.75">
      <c r="D15" s="7" t="s">
        <v>15</v>
      </c>
      <c r="E15" s="7">
        <v>1</v>
      </c>
      <c r="F15" s="7">
        <v>2</v>
      </c>
      <c r="G15" s="7">
        <v>3</v>
      </c>
      <c r="H15" s="7">
        <v>4</v>
      </c>
      <c r="I15" s="7">
        <v>5</v>
      </c>
      <c r="J15" s="7">
        <v>6</v>
      </c>
      <c r="K15" s="7">
        <v>7</v>
      </c>
      <c r="L15" s="7">
        <v>8</v>
      </c>
      <c r="M15" s="7">
        <v>9</v>
      </c>
      <c r="N15" s="7">
        <v>10</v>
      </c>
      <c r="O15" s="7">
        <v>11</v>
      </c>
      <c r="P15" s="8">
        <v>12</v>
      </c>
      <c r="Q15" s="7">
        <v>13</v>
      </c>
      <c r="R15" s="7">
        <v>14</v>
      </c>
      <c r="S15" s="7">
        <v>15</v>
      </c>
      <c r="T15" s="7">
        <v>16</v>
      </c>
      <c r="U15" s="7">
        <v>17</v>
      </c>
      <c r="V15" s="7">
        <v>18</v>
      </c>
      <c r="W15" s="7">
        <v>19</v>
      </c>
      <c r="X15" s="7">
        <v>20</v>
      </c>
      <c r="Y15" s="7">
        <v>21</v>
      </c>
      <c r="Z15" s="7">
        <v>22</v>
      </c>
      <c r="AA15" s="7">
        <v>23</v>
      </c>
      <c r="AB15" s="8">
        <v>24</v>
      </c>
      <c r="AC15" s="7">
        <v>25</v>
      </c>
      <c r="AD15" s="7">
        <v>26</v>
      </c>
      <c r="AE15" s="8">
        <v>27</v>
      </c>
      <c r="AF15" s="7">
        <v>28</v>
      </c>
      <c r="AG15" s="7">
        <v>29</v>
      </c>
      <c r="AH15" s="8">
        <v>30</v>
      </c>
      <c r="AI15" s="7">
        <v>31</v>
      </c>
      <c r="AJ15" s="7">
        <v>32</v>
      </c>
      <c r="AK15" s="8">
        <v>33</v>
      </c>
      <c r="AL15" s="7">
        <v>34</v>
      </c>
      <c r="AM15" s="7">
        <v>35</v>
      </c>
      <c r="AN15" s="8">
        <v>36</v>
      </c>
      <c r="AO15" s="7">
        <v>37</v>
      </c>
      <c r="AP15" s="7">
        <v>38</v>
      </c>
      <c r="AQ15" s="8">
        <v>39</v>
      </c>
      <c r="AR15" s="7">
        <v>40</v>
      </c>
      <c r="AS15" s="7">
        <v>41</v>
      </c>
      <c r="AT15" s="8">
        <v>42</v>
      </c>
      <c r="AU15" s="7">
        <v>43</v>
      </c>
      <c r="AV15" s="7">
        <v>44</v>
      </c>
      <c r="AW15" s="8">
        <v>45</v>
      </c>
      <c r="AX15" s="7">
        <v>46</v>
      </c>
      <c r="AY15" s="7">
        <v>47</v>
      </c>
      <c r="AZ15" s="8">
        <v>48</v>
      </c>
      <c r="BB15" s="7" t="s">
        <v>16</v>
      </c>
    </row>
    <row r="16" spans="2:55" s="9" customFormat="1" ht="15">
      <c r="B16" s="10" t="s">
        <v>17</v>
      </c>
      <c r="C16" s="11" t="s">
        <v>18</v>
      </c>
      <c r="D16" s="12">
        <v>1250</v>
      </c>
      <c r="E16" s="9">
        <v>1166</v>
      </c>
      <c r="F16" s="9">
        <v>1089</v>
      </c>
      <c r="G16" s="9">
        <v>1019</v>
      </c>
      <c r="H16" s="9">
        <v>955</v>
      </c>
      <c r="I16" s="9">
        <v>897</v>
      </c>
      <c r="J16" s="9">
        <v>844</v>
      </c>
      <c r="K16" s="9">
        <v>796</v>
      </c>
      <c r="L16" s="9">
        <v>753</v>
      </c>
      <c r="M16" s="9">
        <v>715</v>
      </c>
      <c r="N16" s="9">
        <v>681</v>
      </c>
      <c r="O16" s="9">
        <v>651</v>
      </c>
      <c r="P16" s="13">
        <v>625</v>
      </c>
      <c r="Q16" s="9">
        <f>R16+R17</f>
        <v>602</v>
      </c>
      <c r="R16" s="9">
        <f>S16+S17</f>
        <v>582</v>
      </c>
      <c r="S16" s="9">
        <f>T16+T17</f>
        <v>564</v>
      </c>
      <c r="T16" s="9">
        <f>U16+U17</f>
        <v>548</v>
      </c>
      <c r="U16" s="9">
        <f>V16+V17</f>
        <v>534</v>
      </c>
      <c r="V16" s="9">
        <f>W16+W17</f>
        <v>522</v>
      </c>
      <c r="W16" s="9">
        <f>X16+X17</f>
        <v>511</v>
      </c>
      <c r="X16" s="9">
        <f>Y16+Y17</f>
        <v>501</v>
      </c>
      <c r="Y16" s="9">
        <f>Z16+Z17</f>
        <v>492</v>
      </c>
      <c r="Z16" s="9">
        <f>AA16+AA17</f>
        <v>484</v>
      </c>
      <c r="AA16" s="9">
        <f>AB16+AB17</f>
        <v>476</v>
      </c>
      <c r="AB16" s="13">
        <v>469</v>
      </c>
      <c r="AC16" s="9">
        <f>AD16+AD17</f>
        <v>463</v>
      </c>
      <c r="AD16" s="9">
        <f>AE16+AE17</f>
        <v>457</v>
      </c>
      <c r="AE16" s="9">
        <f>AF16+AF17</f>
        <v>452</v>
      </c>
      <c r="AF16" s="9">
        <f>AG16+AG17</f>
        <v>448</v>
      </c>
      <c r="AG16" s="9">
        <f>AH16+AH17</f>
        <v>444</v>
      </c>
      <c r="AH16" s="9">
        <f>AI16+AI17</f>
        <v>440</v>
      </c>
      <c r="AI16" s="9">
        <f>AJ16+AJ17</f>
        <v>437</v>
      </c>
      <c r="AJ16" s="9">
        <f>AK16+AK17</f>
        <v>434</v>
      </c>
      <c r="AK16" s="9">
        <f>AL16+AL17</f>
        <v>431</v>
      </c>
      <c r="AL16" s="9">
        <f>AM16+AM17</f>
        <v>428</v>
      </c>
      <c r="AM16" s="9">
        <f>AN16+AN17</f>
        <v>425</v>
      </c>
      <c r="AN16" s="13">
        <v>422</v>
      </c>
      <c r="AO16" s="9">
        <f>AP16+AP17</f>
        <v>418</v>
      </c>
      <c r="AP16" s="9">
        <f>AQ16+AQ17</f>
        <v>414</v>
      </c>
      <c r="AQ16" s="9">
        <f>AR16+AR17</f>
        <v>410</v>
      </c>
      <c r="AR16" s="9">
        <f>AS16+AS17</f>
        <v>406</v>
      </c>
      <c r="AS16" s="9">
        <f>AT16+AT17</f>
        <v>402</v>
      </c>
      <c r="AT16" s="9">
        <f>AU16+AU17</f>
        <v>398</v>
      </c>
      <c r="AU16" s="9">
        <f>AV16+AV17</f>
        <v>395</v>
      </c>
      <c r="AV16" s="9">
        <f>AW16+AW17</f>
        <v>392</v>
      </c>
      <c r="AW16" s="9">
        <f>AX16+AX17</f>
        <v>389</v>
      </c>
      <c r="AX16" s="9">
        <f>AY16+AY17</f>
        <v>386</v>
      </c>
      <c r="AY16" s="9">
        <f>AZ16+AZ17</f>
        <v>383</v>
      </c>
      <c r="AZ16" s="9">
        <v>380</v>
      </c>
      <c r="BB16" s="9">
        <f>SUM(E16:BA16)*0.03</f>
        <v>795.9</v>
      </c>
      <c r="BC16" s="9" t="s">
        <v>19</v>
      </c>
    </row>
    <row r="17" spans="2:52" ht="12.75">
      <c r="B17" s="14" t="s">
        <v>20</v>
      </c>
      <c r="E17" s="15">
        <f>D16-E16</f>
        <v>84</v>
      </c>
      <c r="F17" s="15">
        <f>E16-F16</f>
        <v>77</v>
      </c>
      <c r="G17" s="15">
        <f>F16-G16</f>
        <v>70</v>
      </c>
      <c r="H17" s="15">
        <f>G16-H16</f>
        <v>64</v>
      </c>
      <c r="I17" s="15">
        <f>H16-I16</f>
        <v>58</v>
      </c>
      <c r="J17" s="15">
        <f>I16-J16</f>
        <v>53</v>
      </c>
      <c r="K17" s="15">
        <f>J16-K16</f>
        <v>48</v>
      </c>
      <c r="L17" s="15">
        <f>K16-L16</f>
        <v>43</v>
      </c>
      <c r="M17" s="15">
        <f>L16-M16</f>
        <v>38</v>
      </c>
      <c r="N17" s="15">
        <f>M16-N16</f>
        <v>34</v>
      </c>
      <c r="O17" s="15">
        <f>N16-O16</f>
        <v>30</v>
      </c>
      <c r="P17" s="16">
        <f>O16-P16</f>
        <v>26</v>
      </c>
      <c r="Q17">
        <v>23</v>
      </c>
      <c r="R17">
        <v>20</v>
      </c>
      <c r="S17">
        <v>18</v>
      </c>
      <c r="T17">
        <v>16</v>
      </c>
      <c r="U17">
        <v>14</v>
      </c>
      <c r="V17">
        <v>12</v>
      </c>
      <c r="W17">
        <v>11</v>
      </c>
      <c r="X17">
        <v>10</v>
      </c>
      <c r="Y17">
        <v>9</v>
      </c>
      <c r="Z17">
        <v>8</v>
      </c>
      <c r="AA17">
        <v>8</v>
      </c>
      <c r="AB17" s="16">
        <v>7</v>
      </c>
      <c r="AC17">
        <v>6</v>
      </c>
      <c r="AD17">
        <v>6</v>
      </c>
      <c r="AE17">
        <v>5</v>
      </c>
      <c r="AF17">
        <v>4</v>
      </c>
      <c r="AG17">
        <v>4</v>
      </c>
      <c r="AH17">
        <v>4</v>
      </c>
      <c r="AI17">
        <v>3</v>
      </c>
      <c r="AJ17">
        <v>3</v>
      </c>
      <c r="AK17">
        <v>3</v>
      </c>
      <c r="AL17">
        <v>3</v>
      </c>
      <c r="AM17">
        <v>3</v>
      </c>
      <c r="AN17" s="16">
        <v>3</v>
      </c>
      <c r="AO17">
        <v>4</v>
      </c>
      <c r="AP17">
        <v>4</v>
      </c>
      <c r="AQ17">
        <v>4</v>
      </c>
      <c r="AR17">
        <v>4</v>
      </c>
      <c r="AS17">
        <v>4</v>
      </c>
      <c r="AT17">
        <v>4</v>
      </c>
      <c r="AU17">
        <v>3</v>
      </c>
      <c r="AV17">
        <v>3</v>
      </c>
      <c r="AW17">
        <v>3</v>
      </c>
      <c r="AX17">
        <v>3</v>
      </c>
      <c r="AY17">
        <v>3</v>
      </c>
      <c r="AZ17">
        <v>3</v>
      </c>
    </row>
    <row r="18" spans="3:40" ht="13.5">
      <c r="C18" s="14"/>
      <c r="E18" s="6" t="s">
        <v>21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/>
      <c r="AB18" s="16"/>
      <c r="AN18" s="16"/>
    </row>
    <row r="19" spans="3:40" ht="12.75">
      <c r="C19" s="14"/>
      <c r="E19" s="15"/>
      <c r="F19" s="15" t="s">
        <v>22</v>
      </c>
      <c r="G19" s="15" t="s">
        <v>23</v>
      </c>
      <c r="H19" s="15" t="s">
        <v>24</v>
      </c>
      <c r="I19" s="15" t="s">
        <v>25</v>
      </c>
      <c r="J19" s="15" t="s">
        <v>26</v>
      </c>
      <c r="K19" s="15" t="s">
        <v>27</v>
      </c>
      <c r="L19" s="15" t="s">
        <v>28</v>
      </c>
      <c r="M19" s="15" t="s">
        <v>29</v>
      </c>
      <c r="N19" s="15" t="s">
        <v>30</v>
      </c>
      <c r="O19" s="15" t="s">
        <v>31</v>
      </c>
      <c r="P19" s="15" t="s">
        <v>32</v>
      </c>
      <c r="Q19" s="15" t="s">
        <v>33</v>
      </c>
      <c r="R19" s="15" t="s">
        <v>34</v>
      </c>
      <c r="S19" s="15" t="s">
        <v>35</v>
      </c>
      <c r="T19" s="15" t="s">
        <v>36</v>
      </c>
      <c r="U19" s="15" t="s">
        <v>37</v>
      </c>
      <c r="V19" s="15" t="s">
        <v>38</v>
      </c>
      <c r="W19" s="15" t="s">
        <v>39</v>
      </c>
      <c r="X19" s="15" t="s">
        <v>40</v>
      </c>
      <c r="Y19" s="15" t="s">
        <v>41</v>
      </c>
      <c r="Z19" s="15" t="s">
        <v>42</v>
      </c>
      <c r="AA19" s="15" t="s">
        <v>43</v>
      </c>
      <c r="AB19" s="15" t="s">
        <v>44</v>
      </c>
      <c r="AC19" s="15" t="s">
        <v>45</v>
      </c>
      <c r="AD19" s="15" t="s">
        <v>46</v>
      </c>
      <c r="AE19" s="15" t="s">
        <v>47</v>
      </c>
      <c r="AF19" s="15" t="s">
        <v>48</v>
      </c>
      <c r="AG19" s="15" t="s">
        <v>49</v>
      </c>
      <c r="AN19" s="16"/>
    </row>
    <row r="20" spans="6:33" ht="12.75">
      <c r="F20" s="17">
        <f>SUM(E16:G16)/3</f>
        <v>1091.3333333333333</v>
      </c>
      <c r="G20" s="17">
        <f>SUM(H16:J16)/3</f>
        <v>898.6666666666666</v>
      </c>
      <c r="H20" s="17">
        <f>SUM(K16:M16)/3</f>
        <v>754.6666666666666</v>
      </c>
      <c r="I20" s="17">
        <f>SUM(N16:P16)/3</f>
        <v>652.3333333333334</v>
      </c>
      <c r="J20" s="17">
        <f>SUM(Q16:S16)/3</f>
        <v>582.6666666666666</v>
      </c>
      <c r="K20" s="17">
        <f>SUM(T16:V16)/3</f>
        <v>534.6666666666666</v>
      </c>
      <c r="L20" s="17">
        <f>SUM(W16:Y16)/3</f>
        <v>501.3333333333333</v>
      </c>
      <c r="M20" s="17">
        <f>SUM(Z16:AB16)/3</f>
        <v>476.3333333333333</v>
      </c>
      <c r="N20" s="17">
        <f>SUM(AC16:AE16)/3</f>
        <v>457.3333333333333</v>
      </c>
      <c r="O20" s="17">
        <f>SUM(AF16:AH16)/3</f>
        <v>444</v>
      </c>
      <c r="P20" s="17">
        <f>SUM(AI16:AK16)/3</f>
        <v>434</v>
      </c>
      <c r="Q20" s="17">
        <f>SUM(AL16:AN16)/3</f>
        <v>425</v>
      </c>
      <c r="R20" s="17">
        <f>SUM(AO16:AQ16)/3</f>
        <v>414</v>
      </c>
      <c r="S20" s="17">
        <f>SUM(AR16:AT16)/3</f>
        <v>402</v>
      </c>
      <c r="T20" s="17">
        <f>SUM(AU16:AW16)/3</f>
        <v>392</v>
      </c>
      <c r="U20" s="17">
        <f>SUM(AX16:AZ16)/3</f>
        <v>383</v>
      </c>
      <c r="V20" s="18">
        <v>373</v>
      </c>
      <c r="W20" s="18">
        <v>364</v>
      </c>
      <c r="X20" s="18">
        <v>355</v>
      </c>
      <c r="Y20" s="18">
        <v>346</v>
      </c>
      <c r="Z20" s="18">
        <v>337</v>
      </c>
      <c r="AA20" s="18">
        <v>328</v>
      </c>
      <c r="AB20" s="18">
        <v>319</v>
      </c>
      <c r="AC20" s="18">
        <v>310</v>
      </c>
      <c r="AD20" s="18">
        <v>302</v>
      </c>
      <c r="AE20" s="18">
        <v>294</v>
      </c>
      <c r="AF20" s="18">
        <v>286</v>
      </c>
      <c r="AG20" s="18">
        <v>278</v>
      </c>
    </row>
    <row r="22" spans="2:5" ht="12.75">
      <c r="B22" s="3"/>
      <c r="E22" s="3"/>
    </row>
    <row r="23" ht="12.75">
      <c r="B23" s="3"/>
    </row>
    <row r="24" spans="1:4" ht="13.5">
      <c r="A24" s="19" t="s">
        <v>50</v>
      </c>
      <c r="B24" t="s">
        <v>51</v>
      </c>
      <c r="D24" s="4" t="s">
        <v>52</v>
      </c>
    </row>
    <row r="25" spans="1:21" ht="12.75">
      <c r="A25" s="4" t="s">
        <v>53</v>
      </c>
      <c r="E25" s="20" t="s">
        <v>54</v>
      </c>
      <c r="F25" s="21" t="s">
        <v>55</v>
      </c>
      <c r="G25" s="21" t="s">
        <v>56</v>
      </c>
      <c r="H25" s="21" t="s">
        <v>57</v>
      </c>
      <c r="I25" s="21" t="s">
        <v>58</v>
      </c>
      <c r="J25" s="21" t="s">
        <v>59</v>
      </c>
      <c r="K25" s="21" t="s">
        <v>60</v>
      </c>
      <c r="L25" s="21" t="s">
        <v>61</v>
      </c>
      <c r="M25" s="21" t="s">
        <v>62</v>
      </c>
      <c r="N25" s="21" t="s">
        <v>63</v>
      </c>
      <c r="O25" s="21" t="s">
        <v>64</v>
      </c>
      <c r="P25" s="21" t="s">
        <v>65</v>
      </c>
      <c r="Q25" s="21" t="s">
        <v>66</v>
      </c>
      <c r="R25" s="21" t="s">
        <v>67</v>
      </c>
      <c r="S25" s="21" t="s">
        <v>68</v>
      </c>
      <c r="T25" s="21" t="s">
        <v>69</v>
      </c>
      <c r="U25" t="s">
        <v>70</v>
      </c>
    </row>
    <row r="26" spans="1:21" ht="12.75">
      <c r="A26" s="4" t="s">
        <v>71</v>
      </c>
      <c r="D26" s="1" t="s">
        <v>72</v>
      </c>
      <c r="F26">
        <v>4.1</v>
      </c>
      <c r="G26">
        <v>4.2</v>
      </c>
      <c r="H26">
        <v>4.3</v>
      </c>
      <c r="I26">
        <v>4.6</v>
      </c>
      <c r="J26">
        <v>4.5</v>
      </c>
      <c r="K26">
        <v>4.6</v>
      </c>
      <c r="L26">
        <v>5</v>
      </c>
      <c r="M26">
        <v>5.4</v>
      </c>
      <c r="N26">
        <v>5.1</v>
      </c>
      <c r="O26">
        <v>5.1</v>
      </c>
      <c r="P26">
        <v>5.4</v>
      </c>
      <c r="Q26">
        <v>5.8</v>
      </c>
      <c r="R26">
        <v>5.3</v>
      </c>
      <c r="S26">
        <v>5.4</v>
      </c>
      <c r="T26">
        <v>5.7</v>
      </c>
      <c r="U26">
        <v>5.9</v>
      </c>
    </row>
    <row r="27" spans="4:21" ht="12.75">
      <c r="D27" t="s">
        <v>73</v>
      </c>
      <c r="F27" s="7">
        <v>0.5</v>
      </c>
      <c r="G27" s="7">
        <v>0.45</v>
      </c>
      <c r="H27" s="7">
        <v>0.4</v>
      </c>
      <c r="I27" s="7">
        <v>0.35</v>
      </c>
      <c r="J27" s="7">
        <v>0.3</v>
      </c>
      <c r="K27" s="7">
        <v>0.25</v>
      </c>
      <c r="L27" s="7">
        <v>0.2</v>
      </c>
      <c r="M27" s="7">
        <v>0.15</v>
      </c>
      <c r="N27" s="7">
        <v>0.1</v>
      </c>
      <c r="O27" s="7">
        <v>0.1</v>
      </c>
      <c r="P27" s="7">
        <v>0.1</v>
      </c>
      <c r="Q27" s="7">
        <v>0.05</v>
      </c>
      <c r="R27" s="7">
        <v>0.05</v>
      </c>
      <c r="S27" s="7">
        <v>0</v>
      </c>
      <c r="T27" s="7">
        <v>0</v>
      </c>
      <c r="U27" s="7">
        <v>0</v>
      </c>
    </row>
    <row r="28" spans="4:21" ht="12.75">
      <c r="D28" t="s">
        <v>74</v>
      </c>
      <c r="F28" s="15">
        <f>SUM(F26:F27)</f>
        <v>4.6</v>
      </c>
      <c r="G28" s="15">
        <f>SUM(G26:G27)</f>
        <v>4.65</v>
      </c>
      <c r="H28" s="15">
        <f>SUM(H26:H27)</f>
        <v>4.7</v>
      </c>
      <c r="I28" s="15">
        <f>SUM(I26:I27)</f>
        <v>4.949999999999999</v>
      </c>
      <c r="J28" s="15">
        <f>SUM(J26:J27)</f>
        <v>4.8</v>
      </c>
      <c r="K28" s="15">
        <f>SUM(K26:K27)</f>
        <v>4.85</v>
      </c>
      <c r="L28" s="15">
        <f>SUM(L26:L27)</f>
        <v>5.2</v>
      </c>
      <c r="M28" s="15">
        <f>SUM(M26:M27)</f>
        <v>5.550000000000001</v>
      </c>
      <c r="N28" s="15">
        <f>SUM(N26:N27)</f>
        <v>5.199999999999999</v>
      </c>
      <c r="O28" s="15">
        <f>SUM(O26:O27)</f>
        <v>5.199999999999999</v>
      </c>
      <c r="P28" s="15">
        <f>SUM(P26:P27)</f>
        <v>5.5</v>
      </c>
      <c r="Q28" s="15">
        <f>SUM(Q26:Q27)</f>
        <v>5.85</v>
      </c>
      <c r="R28" s="15">
        <f>SUM(R26:R27)</f>
        <v>5.35</v>
      </c>
      <c r="S28" s="15">
        <f>SUM(S26:S27)</f>
        <v>5.4</v>
      </c>
      <c r="T28" s="15">
        <f>SUM(T26:T27)</f>
        <v>5.7</v>
      </c>
      <c r="U28" s="15">
        <f>SUM(U26:U27)</f>
        <v>5.9</v>
      </c>
    </row>
    <row r="29" ht="8.25" customHeight="1"/>
    <row r="30" ht="12.75">
      <c r="B30" s="4" t="s">
        <v>75</v>
      </c>
    </row>
    <row r="32" spans="1:2" ht="15">
      <c r="A32" s="12" t="s">
        <v>76</v>
      </c>
      <c r="B32" t="s">
        <v>77</v>
      </c>
    </row>
    <row r="33" ht="12.75">
      <c r="A33" s="4" t="s">
        <v>78</v>
      </c>
    </row>
    <row r="34" spans="4:8" ht="12.75">
      <c r="D34" t="s">
        <v>79</v>
      </c>
      <c r="H34" t="s">
        <v>80</v>
      </c>
    </row>
    <row r="35" spans="5:11" ht="12.75">
      <c r="E35" t="s">
        <v>19</v>
      </c>
      <c r="I35" s="7" t="s">
        <v>19</v>
      </c>
      <c r="J35" s="7" t="s">
        <v>17</v>
      </c>
      <c r="K35" s="7" t="s">
        <v>81</v>
      </c>
    </row>
    <row r="36" spans="4:11" ht="13.5">
      <c r="D36">
        <v>2009</v>
      </c>
      <c r="E36">
        <v>570</v>
      </c>
      <c r="H36">
        <v>2009</v>
      </c>
      <c r="I36" s="22">
        <v>1140</v>
      </c>
      <c r="J36" s="19">
        <v>4145</v>
      </c>
      <c r="K36" s="23">
        <v>6.92</v>
      </c>
    </row>
    <row r="37" spans="4:11" ht="13.5">
      <c r="D37">
        <v>2010</v>
      </c>
      <c r="E37">
        <v>380</v>
      </c>
      <c r="H37">
        <v>2010</v>
      </c>
      <c r="I37" s="22">
        <v>1100</v>
      </c>
      <c r="J37" s="22">
        <v>3014</v>
      </c>
      <c r="K37" s="22">
        <v>7.23</v>
      </c>
    </row>
    <row r="38" spans="4:11" ht="13.5">
      <c r="D38">
        <v>2011</v>
      </c>
      <c r="E38">
        <v>800</v>
      </c>
      <c r="H38">
        <v>2011</v>
      </c>
      <c r="I38" s="22">
        <v>800</v>
      </c>
      <c r="J38" s="22">
        <v>2192</v>
      </c>
      <c r="K38" s="24">
        <v>5.72</v>
      </c>
    </row>
    <row r="39" spans="4:11" ht="13.5">
      <c r="D39">
        <v>2012</v>
      </c>
      <c r="E39">
        <v>180</v>
      </c>
      <c r="H39">
        <v>2012</v>
      </c>
      <c r="I39" s="22">
        <v>180</v>
      </c>
      <c r="J39" s="22">
        <v>1978</v>
      </c>
      <c r="K39" s="24">
        <v>5.72</v>
      </c>
    </row>
    <row r="42" spans="4:32" ht="12.75">
      <c r="D42" t="s">
        <v>82</v>
      </c>
      <c r="G42" s="25" t="s">
        <v>56</v>
      </c>
      <c r="H42" s="25" t="s">
        <v>57</v>
      </c>
      <c r="I42" s="25" t="s">
        <v>58</v>
      </c>
      <c r="J42" s="25" t="s">
        <v>59</v>
      </c>
      <c r="K42" s="25" t="s">
        <v>60</v>
      </c>
      <c r="L42" s="25" t="s">
        <v>61</v>
      </c>
      <c r="M42" s="21" t="s">
        <v>62</v>
      </c>
      <c r="N42" s="21" t="s">
        <v>63</v>
      </c>
      <c r="O42" s="21" t="s">
        <v>64</v>
      </c>
      <c r="P42" s="21" t="s">
        <v>65</v>
      </c>
      <c r="Q42" s="21" t="s">
        <v>66</v>
      </c>
      <c r="R42" s="21" t="s">
        <v>67</v>
      </c>
      <c r="S42" s="21" t="s">
        <v>68</v>
      </c>
      <c r="T42" s="21" t="s">
        <v>69</v>
      </c>
      <c r="U42" s="21" t="s">
        <v>83</v>
      </c>
      <c r="V42" s="21" t="s">
        <v>84</v>
      </c>
      <c r="W42" s="21" t="s">
        <v>85</v>
      </c>
      <c r="X42" s="21" t="s">
        <v>86</v>
      </c>
      <c r="Y42" s="21" t="s">
        <v>87</v>
      </c>
      <c r="Z42" s="21" t="s">
        <v>88</v>
      </c>
      <c r="AA42" s="21" t="s">
        <v>89</v>
      </c>
      <c r="AB42" s="21" t="s">
        <v>90</v>
      </c>
      <c r="AC42" s="21" t="s">
        <v>91</v>
      </c>
      <c r="AD42" s="21" t="s">
        <v>92</v>
      </c>
      <c r="AE42" s="21" t="s">
        <v>93</v>
      </c>
      <c r="AF42" s="21" t="s">
        <v>94</v>
      </c>
    </row>
    <row r="43" spans="2:32" ht="14.25">
      <c r="B43" s="19" t="s">
        <v>95</v>
      </c>
      <c r="D43" s="18">
        <v>12</v>
      </c>
      <c r="G43" s="26">
        <v>7000</v>
      </c>
      <c r="H43" s="27">
        <f>$D43*I$20</f>
        <v>7828</v>
      </c>
      <c r="I43" s="26">
        <f>$D43*J$20</f>
        <v>6992</v>
      </c>
      <c r="J43" s="26">
        <f>$D43*K$20</f>
        <v>6416</v>
      </c>
      <c r="K43" s="26">
        <f>$D43*L$20</f>
        <v>6016</v>
      </c>
      <c r="L43" s="27">
        <f>$D43*M$20</f>
        <v>5716</v>
      </c>
      <c r="M43" s="26">
        <f>$D43*N$20</f>
        <v>5488</v>
      </c>
      <c r="N43" s="26">
        <f>$D43*O$20</f>
        <v>5328</v>
      </c>
      <c r="O43" s="26">
        <f>$D43*P$20</f>
        <v>5208</v>
      </c>
      <c r="P43" s="27">
        <f>$D43*Q$20</f>
        <v>5100</v>
      </c>
      <c r="Q43" s="26">
        <f>$D43*R$20</f>
        <v>4968</v>
      </c>
      <c r="R43" s="26">
        <f>$D43*S$20</f>
        <v>4824</v>
      </c>
      <c r="S43" s="26">
        <f>$D43*T$20</f>
        <v>4704</v>
      </c>
      <c r="T43" s="27">
        <f>$D43*U$20</f>
        <v>4596</v>
      </c>
      <c r="U43" s="26">
        <f>$D43*V$20</f>
        <v>4476</v>
      </c>
      <c r="V43" s="26">
        <f>$D43*W$20</f>
        <v>4368</v>
      </c>
      <c r="W43" s="26">
        <f>$D43*X$20</f>
        <v>4260</v>
      </c>
      <c r="X43" s="27">
        <f>$D43*Y$20</f>
        <v>4152</v>
      </c>
      <c r="Y43" s="26">
        <f>$D43*Z$20</f>
        <v>4044</v>
      </c>
      <c r="Z43" s="26">
        <f>$D43*AA$20</f>
        <v>3936</v>
      </c>
      <c r="AA43" s="26">
        <f>$D43*AB$20</f>
        <v>3828</v>
      </c>
      <c r="AB43" s="27">
        <f>$D43*AC$20</f>
        <v>3720</v>
      </c>
      <c r="AC43" s="26">
        <f>$D43*AD$20</f>
        <v>3624</v>
      </c>
      <c r="AD43" s="26">
        <f>$D43*AE$20</f>
        <v>3528</v>
      </c>
      <c r="AE43" s="26">
        <f>$D43*AF$20</f>
        <v>3432</v>
      </c>
      <c r="AF43" s="27">
        <f>$D43*AG$20</f>
        <v>3336</v>
      </c>
    </row>
    <row r="44" spans="3:32" ht="12.75">
      <c r="C44" s="28">
        <v>2010</v>
      </c>
      <c r="D44" s="18">
        <v>2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26">
        <v>0</v>
      </c>
      <c r="AF44" s="26">
        <v>0</v>
      </c>
    </row>
    <row r="45" spans="3:32" ht="12.75">
      <c r="C45" s="29" t="s">
        <v>96</v>
      </c>
      <c r="D45" s="30">
        <v>4</v>
      </c>
      <c r="G45" s="26">
        <f>$D45*F$20</f>
        <v>4365.333333333333</v>
      </c>
      <c r="H45" s="27">
        <f>$D45*G$20</f>
        <v>3594.6666666666665</v>
      </c>
      <c r="I45" s="26">
        <f>$D45*H$20</f>
        <v>3018.6666666666665</v>
      </c>
      <c r="J45" s="26">
        <f>$D45*I$20</f>
        <v>2609.3333333333335</v>
      </c>
      <c r="K45" s="26">
        <f>$D45*J$20</f>
        <v>2330.6666666666665</v>
      </c>
      <c r="L45" s="27">
        <f>$D45*K$20</f>
        <v>2138.6666666666665</v>
      </c>
      <c r="M45" s="26">
        <f>$D45*L$20</f>
        <v>2005.3333333333333</v>
      </c>
      <c r="N45" s="26">
        <f>$D45*M$20</f>
        <v>1905.3333333333333</v>
      </c>
      <c r="O45" s="26">
        <f>$D45*N$20</f>
        <v>1829.3333333333333</v>
      </c>
      <c r="P45" s="16">
        <f>$D45*O$20</f>
        <v>1776</v>
      </c>
      <c r="Q45" s="15">
        <f>$D45*P$20</f>
        <v>1736</v>
      </c>
      <c r="R45" s="15">
        <f>$D45*Q$20</f>
        <v>1700</v>
      </c>
      <c r="S45" s="15">
        <f>$D45*R$20</f>
        <v>1656</v>
      </c>
      <c r="T45" s="16">
        <f>$D45*S$20</f>
        <v>1608</v>
      </c>
      <c r="U45" s="15">
        <f>$D45*T$20</f>
        <v>1568</v>
      </c>
      <c r="V45" s="15">
        <f>$D45*U$20</f>
        <v>1532</v>
      </c>
      <c r="W45" s="15">
        <f>$D45*V$20</f>
        <v>1492</v>
      </c>
      <c r="X45" s="16">
        <f>$D45*W$20</f>
        <v>1456</v>
      </c>
      <c r="Y45" s="15">
        <f>$D45*X$20</f>
        <v>1420</v>
      </c>
      <c r="Z45" s="15">
        <f>$D45*Y$20</f>
        <v>1384</v>
      </c>
      <c r="AA45" s="15">
        <f>$D45*Z$20</f>
        <v>1348</v>
      </c>
      <c r="AB45" s="16">
        <f>$D45*AA$20</f>
        <v>1312</v>
      </c>
      <c r="AC45" s="15">
        <f>$D45*AB$20</f>
        <v>1276</v>
      </c>
      <c r="AD45" s="15">
        <f>$D45*AC$20</f>
        <v>1240</v>
      </c>
      <c r="AE45" s="15">
        <f>$D45*AD$20</f>
        <v>1208</v>
      </c>
      <c r="AF45" s="16">
        <f>$D45*AE$20</f>
        <v>1176</v>
      </c>
    </row>
    <row r="46" spans="3:32" ht="12.75">
      <c r="C46" s="31">
        <f>(SUM(D44:D46))*1.1</f>
        <v>15.400000000000002</v>
      </c>
      <c r="D46" s="20">
        <v>8</v>
      </c>
      <c r="H46" s="32">
        <f>$D46*F$20</f>
        <v>8730.666666666666</v>
      </c>
      <c r="I46" s="33">
        <f>$D46*G$20</f>
        <v>7189.333333333333</v>
      </c>
      <c r="J46" s="33">
        <f>$D46*H$20</f>
        <v>6037.333333333333</v>
      </c>
      <c r="K46" s="33">
        <f>$D46*I$20</f>
        <v>5218.666666666667</v>
      </c>
      <c r="L46" s="32">
        <f>$D46*J$20</f>
        <v>4661.333333333333</v>
      </c>
      <c r="M46" s="33">
        <f>$D46*K$20</f>
        <v>4277.333333333333</v>
      </c>
      <c r="N46" s="33">
        <f>$D46*L$20</f>
        <v>4010.6666666666665</v>
      </c>
      <c r="O46" s="33">
        <f>$D46*M$20</f>
        <v>3810.6666666666665</v>
      </c>
      <c r="P46" s="32">
        <f>$D46*N$20</f>
        <v>3658.6666666666665</v>
      </c>
      <c r="Q46" s="33">
        <f>$D46*O$20</f>
        <v>3552</v>
      </c>
      <c r="R46" s="33">
        <f>$D46*P$20</f>
        <v>3472</v>
      </c>
      <c r="S46" s="33">
        <f>$D46*Q$20</f>
        <v>3400</v>
      </c>
      <c r="T46" s="32">
        <f>$D46*R$20</f>
        <v>3312</v>
      </c>
      <c r="U46" s="33">
        <f>$D46*S$20</f>
        <v>3216</v>
      </c>
      <c r="V46" s="33">
        <f>$D46*T$20</f>
        <v>3136</v>
      </c>
      <c r="W46" s="33">
        <f>$D46*U$20</f>
        <v>3064</v>
      </c>
      <c r="X46" s="32">
        <f>$D46*V$20</f>
        <v>2984</v>
      </c>
      <c r="Y46" s="33">
        <f>$D46*W$20</f>
        <v>2912</v>
      </c>
      <c r="Z46" s="33">
        <f>$D46*X$20</f>
        <v>2840</v>
      </c>
      <c r="AA46" s="33">
        <f>$D46*Y$20</f>
        <v>2768</v>
      </c>
      <c r="AB46" s="32">
        <f>$D46*Z$20</f>
        <v>2696</v>
      </c>
      <c r="AC46" s="33">
        <f>$D46*AA$20</f>
        <v>2624</v>
      </c>
      <c r="AD46" s="33">
        <f>$D46*AB$20</f>
        <v>2552</v>
      </c>
      <c r="AE46" s="33">
        <f>$D46*AC$20</f>
        <v>2480</v>
      </c>
      <c r="AF46" s="32">
        <f>$D46*AD$20</f>
        <v>2416</v>
      </c>
    </row>
    <row r="47" spans="3:32" ht="12.75">
      <c r="C47" s="28">
        <v>2011</v>
      </c>
      <c r="D47" s="30">
        <v>0</v>
      </c>
      <c r="I47" s="26">
        <f>$D47*F$20</f>
        <v>0</v>
      </c>
      <c r="J47" s="26">
        <f>$D47*G$20</f>
        <v>0</v>
      </c>
      <c r="K47" s="26">
        <f>$D47*H$20</f>
        <v>0</v>
      </c>
      <c r="L47" s="27">
        <f>$D47*I$20</f>
        <v>0</v>
      </c>
      <c r="M47" s="26">
        <f>$D47*J$20</f>
        <v>0</v>
      </c>
      <c r="N47" s="26">
        <f>$D47*K$20</f>
        <v>0</v>
      </c>
      <c r="O47" s="26">
        <f>$D47*L$20</f>
        <v>0</v>
      </c>
      <c r="P47" s="27">
        <f>$D47*M$20</f>
        <v>0</v>
      </c>
      <c r="Q47" s="26">
        <f>$D47*N$20</f>
        <v>0</v>
      </c>
      <c r="R47" s="26">
        <f>$D47*O$20</f>
        <v>0</v>
      </c>
      <c r="S47" s="26">
        <f>$D47*P$20</f>
        <v>0</v>
      </c>
      <c r="T47" s="27">
        <f>$D47*Q$20</f>
        <v>0</v>
      </c>
      <c r="U47" s="26">
        <f>$D47*R$20</f>
        <v>0</v>
      </c>
      <c r="V47" s="26">
        <f>$D47*S$20</f>
        <v>0</v>
      </c>
      <c r="W47" s="26">
        <f>$D47*T$20</f>
        <v>0</v>
      </c>
      <c r="X47" s="27">
        <f>$D47*U$20</f>
        <v>0</v>
      </c>
      <c r="Y47" s="26">
        <f>$D47*V$20</f>
        <v>0</v>
      </c>
      <c r="Z47" s="26">
        <f>$D47*W$20</f>
        <v>0</v>
      </c>
      <c r="AA47" s="26">
        <f>$D47*X$20</f>
        <v>0</v>
      </c>
      <c r="AB47" s="27">
        <f>$D47*Y$20</f>
        <v>0</v>
      </c>
      <c r="AC47" s="26">
        <f>$D47*Z$20</f>
        <v>0</v>
      </c>
      <c r="AD47" s="26">
        <f>$D47*AA$20</f>
        <v>0</v>
      </c>
      <c r="AE47" s="26">
        <f>$D47*AB$20</f>
        <v>0</v>
      </c>
      <c r="AF47" s="27">
        <f>$D47*AC$20</f>
        <v>0</v>
      </c>
    </row>
    <row r="48" spans="4:32" ht="12.75">
      <c r="D48" s="30">
        <v>10</v>
      </c>
      <c r="J48" s="26">
        <f>$D48*F$20</f>
        <v>10913.333333333332</v>
      </c>
      <c r="K48" s="26">
        <f>$D48*G$20</f>
        <v>8986.666666666666</v>
      </c>
      <c r="L48" s="27">
        <f>$D48*H$20</f>
        <v>7546.666666666666</v>
      </c>
      <c r="M48" s="26">
        <f>$D48*I$20</f>
        <v>6523.333333333334</v>
      </c>
      <c r="N48" s="26">
        <f>$D48*J$20</f>
        <v>5826.666666666666</v>
      </c>
      <c r="O48" s="26">
        <f>$D48*K$20</f>
        <v>5346.666666666666</v>
      </c>
      <c r="P48" s="27">
        <f>$D48*L$20</f>
        <v>5013.333333333333</v>
      </c>
      <c r="Q48" s="26">
        <f>$D48*M$20</f>
        <v>4763.333333333333</v>
      </c>
      <c r="R48" s="26">
        <f>$D48*N$20</f>
        <v>4573.333333333333</v>
      </c>
      <c r="S48" s="26">
        <f>$D48*O$20</f>
        <v>4440</v>
      </c>
      <c r="T48" s="27">
        <f>$D48*P$20</f>
        <v>4340</v>
      </c>
      <c r="U48" s="26">
        <f>$D48*Q$20</f>
        <v>4250</v>
      </c>
      <c r="V48" s="26">
        <f>$D48*R$20</f>
        <v>4140</v>
      </c>
      <c r="W48" s="26">
        <f>$D48*S$20</f>
        <v>4020</v>
      </c>
      <c r="X48" s="27">
        <f>$D48*T$20</f>
        <v>3920</v>
      </c>
      <c r="Y48" s="26">
        <f>$D48*U$20</f>
        <v>3830</v>
      </c>
      <c r="Z48" s="26">
        <f>$D48*V$20</f>
        <v>3730</v>
      </c>
      <c r="AA48" s="26">
        <f>$D48*W$20</f>
        <v>3640</v>
      </c>
      <c r="AB48" s="27">
        <f>$D48*X$20</f>
        <v>3550</v>
      </c>
      <c r="AC48" s="26">
        <f>$D48*Y$20</f>
        <v>3460</v>
      </c>
      <c r="AD48" s="26">
        <f>$D48*Z$20</f>
        <v>3370</v>
      </c>
      <c r="AE48" s="26">
        <f>$D48*AA$20</f>
        <v>3280</v>
      </c>
      <c r="AF48" s="27">
        <f>$D48*AB$20</f>
        <v>3190</v>
      </c>
    </row>
    <row r="49" spans="4:32" ht="12.75">
      <c r="D49" s="30">
        <v>12</v>
      </c>
      <c r="K49" s="26">
        <f>$D49*F$20</f>
        <v>13096</v>
      </c>
      <c r="L49" s="16">
        <f>$D49*G$20</f>
        <v>10784</v>
      </c>
      <c r="M49" s="26">
        <f>$D49*H$20</f>
        <v>9056</v>
      </c>
      <c r="N49" s="26">
        <f>$D49*I$20</f>
        <v>7828</v>
      </c>
      <c r="O49" s="26">
        <f>$D49*J$20</f>
        <v>6992</v>
      </c>
      <c r="P49" s="16">
        <f>$D49*K$20</f>
        <v>6416</v>
      </c>
      <c r="Q49" s="26">
        <f>$D49*L$20</f>
        <v>6016</v>
      </c>
      <c r="R49" s="26">
        <f>$D49*M$20</f>
        <v>5716</v>
      </c>
      <c r="S49" s="26">
        <f>$D49*N$20</f>
        <v>5488</v>
      </c>
      <c r="T49" s="16">
        <f>$D49*O$20</f>
        <v>5328</v>
      </c>
      <c r="U49" s="26">
        <f>$D49*P$20</f>
        <v>5208</v>
      </c>
      <c r="V49" s="26">
        <f>$D49*Q$20</f>
        <v>5100</v>
      </c>
      <c r="W49" s="26">
        <f>$D49*R$20</f>
        <v>4968</v>
      </c>
      <c r="X49" s="16">
        <f>$D49*S$20</f>
        <v>4824</v>
      </c>
      <c r="Y49" s="26">
        <f>$D49*T$20</f>
        <v>4704</v>
      </c>
      <c r="Z49" s="26">
        <f>$D49*U$20</f>
        <v>4596</v>
      </c>
      <c r="AA49" s="26">
        <f>$D49*V$20</f>
        <v>4476</v>
      </c>
      <c r="AB49" s="16">
        <f>$D49*W$20</f>
        <v>4368</v>
      </c>
      <c r="AC49" s="26">
        <f>$D49*X$20</f>
        <v>4260</v>
      </c>
      <c r="AD49" s="26">
        <f>$D49*Y$20</f>
        <v>4152</v>
      </c>
      <c r="AE49" s="26">
        <f>$D49*Z$20</f>
        <v>4044</v>
      </c>
      <c r="AF49" s="16">
        <f>$D49*AA$20</f>
        <v>3936</v>
      </c>
    </row>
    <row r="50" spans="3:32" ht="12.75">
      <c r="C50" s="31">
        <f>(SUM(D47:D50))*1.1</f>
        <v>33</v>
      </c>
      <c r="D50" s="30">
        <v>8</v>
      </c>
      <c r="L50" s="32">
        <f>$D50*F$20</f>
        <v>8730.666666666666</v>
      </c>
      <c r="M50" s="33">
        <f>$D50*G$20</f>
        <v>7189.333333333333</v>
      </c>
      <c r="N50" s="33">
        <f>$D50*H$20</f>
        <v>6037.333333333333</v>
      </c>
      <c r="O50" s="33">
        <f>$D50*I$20</f>
        <v>5218.666666666667</v>
      </c>
      <c r="P50" s="32">
        <f>$D50*J$20</f>
        <v>4661.333333333333</v>
      </c>
      <c r="Q50" s="33">
        <f>$D50*K$20</f>
        <v>4277.333333333333</v>
      </c>
      <c r="R50" s="33">
        <f>$D50*L$20</f>
        <v>4010.6666666666665</v>
      </c>
      <c r="S50" s="33">
        <f>$D50*M$20</f>
        <v>3810.6666666666665</v>
      </c>
      <c r="T50" s="32">
        <f>$D50*N$20</f>
        <v>3658.6666666666665</v>
      </c>
      <c r="U50" s="33">
        <f>$D50*O$20</f>
        <v>3552</v>
      </c>
      <c r="V50" s="33">
        <f>$D50*P$20</f>
        <v>3472</v>
      </c>
      <c r="W50" s="33">
        <f>$D50*Q$20</f>
        <v>3400</v>
      </c>
      <c r="X50" s="32">
        <f>$D50*R$20</f>
        <v>3312</v>
      </c>
      <c r="Y50" s="33">
        <f>$D50*S$20</f>
        <v>3216</v>
      </c>
      <c r="Z50" s="33">
        <f>$D50*T$20</f>
        <v>3136</v>
      </c>
      <c r="AA50" s="33">
        <f>$D50*U$20</f>
        <v>3064</v>
      </c>
      <c r="AB50" s="32">
        <f>$D50*V$20</f>
        <v>2984</v>
      </c>
      <c r="AC50" s="33">
        <f>$D50*W$20</f>
        <v>2912</v>
      </c>
      <c r="AD50" s="33">
        <f>$D50*X$20</f>
        <v>2840</v>
      </c>
      <c r="AE50" s="33">
        <f>$D50*Y$20</f>
        <v>2768</v>
      </c>
      <c r="AF50" s="32">
        <f>$D50*Z$20</f>
        <v>2696</v>
      </c>
    </row>
    <row r="51" spans="3:32" ht="12.75">
      <c r="C51" s="28">
        <v>2012</v>
      </c>
      <c r="D51" s="30">
        <v>0</v>
      </c>
      <c r="J51" s="28"/>
      <c r="M51" s="26">
        <f>$D51*F$20</f>
        <v>0</v>
      </c>
      <c r="N51" s="26">
        <f>$D51*G$20</f>
        <v>0</v>
      </c>
      <c r="O51" s="26">
        <f>$D51*H$20</f>
        <v>0</v>
      </c>
      <c r="P51" s="27">
        <f>$D51*I$20</f>
        <v>0</v>
      </c>
      <c r="Q51" s="26">
        <f>$D51*J$20</f>
        <v>0</v>
      </c>
      <c r="R51" s="26">
        <f>$D51*K$20</f>
        <v>0</v>
      </c>
      <c r="S51" s="26">
        <f>$D51*L$20</f>
        <v>0</v>
      </c>
      <c r="T51" s="27">
        <f>$D51*M$20</f>
        <v>0</v>
      </c>
      <c r="U51" s="26">
        <f>$D51*N$20</f>
        <v>0</v>
      </c>
      <c r="V51" s="26">
        <f>$D51*O$20</f>
        <v>0</v>
      </c>
      <c r="W51" s="26">
        <f>$D51*P$20</f>
        <v>0</v>
      </c>
      <c r="X51" s="27">
        <f>$D51*Q$20</f>
        <v>0</v>
      </c>
      <c r="Y51" s="26">
        <f>$D51*R$20</f>
        <v>0</v>
      </c>
      <c r="Z51" s="26">
        <f>$D51*S$20</f>
        <v>0</v>
      </c>
      <c r="AA51" s="26">
        <f>$D51*T$20</f>
        <v>0</v>
      </c>
      <c r="AB51" s="27">
        <f>$D51*U$20</f>
        <v>0</v>
      </c>
      <c r="AC51" s="26">
        <f>$D51*V$20</f>
        <v>0</v>
      </c>
      <c r="AD51" s="26">
        <f>$D51*W$20</f>
        <v>0</v>
      </c>
      <c r="AE51" s="26">
        <f>$D51*X$20</f>
        <v>0</v>
      </c>
      <c r="AF51" s="27">
        <f>$D51*Y$20</f>
        <v>0</v>
      </c>
    </row>
    <row r="52" spans="4:32" ht="12.75">
      <c r="D52" s="30">
        <v>10</v>
      </c>
      <c r="N52" s="15">
        <f>$D52*F$20</f>
        <v>10913.333333333332</v>
      </c>
      <c r="O52" s="15">
        <f>$D52*G$20</f>
        <v>8986.666666666666</v>
      </c>
      <c r="P52" s="27">
        <f>$D52*H$20</f>
        <v>7546.666666666666</v>
      </c>
      <c r="Q52" s="26">
        <f>$D52*I$20</f>
        <v>6523.333333333334</v>
      </c>
      <c r="R52" s="26">
        <f>$D52*J$20</f>
        <v>5826.666666666666</v>
      </c>
      <c r="S52" s="26">
        <f>$D52*K$20</f>
        <v>5346.666666666666</v>
      </c>
      <c r="T52" s="27">
        <f>$D52*L$20</f>
        <v>5013.333333333333</v>
      </c>
      <c r="U52" s="26">
        <f>$D52*M$20</f>
        <v>4763.333333333333</v>
      </c>
      <c r="V52" s="26">
        <f>$D52*N$20</f>
        <v>4573.333333333333</v>
      </c>
      <c r="W52" s="26">
        <f>$D52*O$20</f>
        <v>4440</v>
      </c>
      <c r="X52" s="27">
        <f>$D52*P$20</f>
        <v>4340</v>
      </c>
      <c r="Y52" s="26">
        <f>$D52*Q$20</f>
        <v>4250</v>
      </c>
      <c r="Z52" s="26">
        <f>$D52*R$20</f>
        <v>4140</v>
      </c>
      <c r="AA52" s="26">
        <f>$D52*S$20</f>
        <v>4020</v>
      </c>
      <c r="AB52" s="27">
        <f>$D52*T$20</f>
        <v>3920</v>
      </c>
      <c r="AC52" s="26">
        <f>$D52*U$20</f>
        <v>3830</v>
      </c>
      <c r="AD52" s="26">
        <f>$D52*V$20</f>
        <v>3730</v>
      </c>
      <c r="AE52" s="26">
        <f>$D52*W$20</f>
        <v>3640</v>
      </c>
      <c r="AF52" s="27">
        <f>$D52*X$20</f>
        <v>3550</v>
      </c>
    </row>
    <row r="53" spans="4:32" ht="12.75">
      <c r="D53" s="30">
        <v>12</v>
      </c>
      <c r="O53" s="26">
        <f>$D53*F$20</f>
        <v>13096</v>
      </c>
      <c r="P53" s="27">
        <f>$D53*G$20</f>
        <v>10784</v>
      </c>
      <c r="Q53" s="26">
        <f>$D53*H$20</f>
        <v>9056</v>
      </c>
      <c r="R53" s="26">
        <f>$D53*I$20</f>
        <v>7828</v>
      </c>
      <c r="S53" s="26">
        <f>$D53*J$20</f>
        <v>6992</v>
      </c>
      <c r="T53" s="27">
        <f>$D53*K$20</f>
        <v>6416</v>
      </c>
      <c r="U53" s="26">
        <f>$D53*L$20</f>
        <v>6016</v>
      </c>
      <c r="V53" s="26">
        <f>$D53*M$20</f>
        <v>5716</v>
      </c>
      <c r="W53" s="26">
        <f>$D53*N$20</f>
        <v>5488</v>
      </c>
      <c r="X53" s="27">
        <f>$D53*O$20</f>
        <v>5328</v>
      </c>
      <c r="Y53" s="26">
        <f>$D53*P$20</f>
        <v>5208</v>
      </c>
      <c r="Z53" s="26">
        <f>$D53*Q$20</f>
        <v>5100</v>
      </c>
      <c r="AA53" s="26">
        <f>$D53*R$20</f>
        <v>4968</v>
      </c>
      <c r="AB53" s="27">
        <f>$D53*S$20</f>
        <v>4824</v>
      </c>
      <c r="AC53" s="26">
        <f>$D53*T$20</f>
        <v>4704</v>
      </c>
      <c r="AD53" s="26">
        <f>$D53*U$20</f>
        <v>4596</v>
      </c>
      <c r="AE53" s="26">
        <f>$D53*V$20</f>
        <v>4476</v>
      </c>
      <c r="AF53" s="27">
        <f>$D53*W$20</f>
        <v>4368</v>
      </c>
    </row>
    <row r="54" spans="3:32" ht="12.75">
      <c r="C54" s="31">
        <f>(SUM(D51:D54))*1.1</f>
        <v>33</v>
      </c>
      <c r="D54" s="30">
        <v>8</v>
      </c>
      <c r="P54" s="32">
        <f>$D54*F$20</f>
        <v>8730.666666666666</v>
      </c>
      <c r="Q54" s="33">
        <f>$D54*G$20</f>
        <v>7189.333333333333</v>
      </c>
      <c r="R54" s="33">
        <f>$D54*H$20</f>
        <v>6037.333333333333</v>
      </c>
      <c r="S54" s="33">
        <f>$D54*I$20</f>
        <v>5218.666666666667</v>
      </c>
      <c r="T54" s="32">
        <f>$D54*J$20</f>
        <v>4661.333333333333</v>
      </c>
      <c r="U54" s="33">
        <f>$D54*K$20</f>
        <v>4277.333333333333</v>
      </c>
      <c r="V54" s="33">
        <f>$D54*L$20</f>
        <v>4010.6666666666665</v>
      </c>
      <c r="W54" s="33">
        <f>$D54*M$20</f>
        <v>3810.6666666666665</v>
      </c>
      <c r="X54" s="32">
        <f>$D54*N$20</f>
        <v>3658.6666666666665</v>
      </c>
      <c r="Y54" s="33">
        <f>$D54*O$20</f>
        <v>3552</v>
      </c>
      <c r="Z54" s="33">
        <f>$D54*P$20</f>
        <v>3472</v>
      </c>
      <c r="AA54" s="33">
        <f>$D54*Q$20</f>
        <v>3400</v>
      </c>
      <c r="AB54" s="32">
        <f>$D54*R$20</f>
        <v>3312</v>
      </c>
      <c r="AC54" s="33">
        <f>$D54*S$20</f>
        <v>3216</v>
      </c>
      <c r="AD54" s="33">
        <f>$D54*T$20</f>
        <v>3136</v>
      </c>
      <c r="AE54" s="33">
        <f>$D54*U$20</f>
        <v>3064</v>
      </c>
      <c r="AF54" s="32">
        <f>$D54*V$20</f>
        <v>2984</v>
      </c>
    </row>
    <row r="55" spans="3:32" ht="12.75">
      <c r="C55" s="28">
        <v>2013</v>
      </c>
      <c r="D55" s="30">
        <v>0</v>
      </c>
      <c r="Q55" s="26">
        <f>$D55*F$20</f>
        <v>0</v>
      </c>
      <c r="R55" s="26">
        <f>$D55*G$20</f>
        <v>0</v>
      </c>
      <c r="S55" s="26">
        <f>$D55*H$20</f>
        <v>0</v>
      </c>
      <c r="T55" s="27">
        <f>$D55*I$20</f>
        <v>0</v>
      </c>
      <c r="U55" s="26">
        <f>$D55*J$20</f>
        <v>0</v>
      </c>
      <c r="V55" s="26">
        <f>$D55*K$20</f>
        <v>0</v>
      </c>
      <c r="W55" s="26">
        <f>$D55*L$20</f>
        <v>0</v>
      </c>
      <c r="X55" s="27">
        <f>$D55*M$20</f>
        <v>0</v>
      </c>
      <c r="Y55" s="26">
        <f>$D55*N$20</f>
        <v>0</v>
      </c>
      <c r="Z55" s="26">
        <f>$D55*O$20</f>
        <v>0</v>
      </c>
      <c r="AA55" s="26">
        <f>$D55*P$20</f>
        <v>0</v>
      </c>
      <c r="AB55" s="27">
        <f>$D55*Q$20</f>
        <v>0</v>
      </c>
      <c r="AC55" s="26">
        <f>$D55*R$20</f>
        <v>0</v>
      </c>
      <c r="AD55" s="26">
        <f>$D55*S$20</f>
        <v>0</v>
      </c>
      <c r="AE55" s="26">
        <f>$D55*T$20</f>
        <v>0</v>
      </c>
      <c r="AF55" s="27">
        <f>$D55*U$20</f>
        <v>0</v>
      </c>
    </row>
    <row r="56" spans="4:32" ht="12.75">
      <c r="D56" s="30">
        <v>10</v>
      </c>
      <c r="R56" s="26">
        <f>$D56*F$20</f>
        <v>10913.333333333332</v>
      </c>
      <c r="S56" s="26">
        <f>$D56*G$20</f>
        <v>8986.666666666666</v>
      </c>
      <c r="T56" s="27">
        <f>$D56*H$20</f>
        <v>7546.666666666666</v>
      </c>
      <c r="U56" s="26">
        <f>$D56*I$20</f>
        <v>6523.333333333334</v>
      </c>
      <c r="V56" s="26">
        <f>$D56*J$20</f>
        <v>5826.666666666666</v>
      </c>
      <c r="W56" s="26">
        <f>$D56*K$20</f>
        <v>5346.666666666666</v>
      </c>
      <c r="X56" s="27">
        <f>$D56*L$20</f>
        <v>5013.333333333333</v>
      </c>
      <c r="Y56" s="26">
        <f>$D56*M$20</f>
        <v>4763.333333333333</v>
      </c>
      <c r="Z56" s="26">
        <f>$D56*N$20</f>
        <v>4573.333333333333</v>
      </c>
      <c r="AA56" s="26">
        <f>$D56*O$20</f>
        <v>4440</v>
      </c>
      <c r="AB56" s="27">
        <f>$D56*P$20</f>
        <v>4340</v>
      </c>
      <c r="AC56" s="26">
        <f>$D56*Q$20</f>
        <v>4250</v>
      </c>
      <c r="AD56" s="26">
        <f>$D56*R$20</f>
        <v>4140</v>
      </c>
      <c r="AE56" s="26">
        <f>$D56*S$20</f>
        <v>4020</v>
      </c>
      <c r="AF56" s="27">
        <f>$D56*T$20</f>
        <v>3920</v>
      </c>
    </row>
    <row r="57" spans="4:32" ht="12.75">
      <c r="D57" s="30">
        <v>12</v>
      </c>
      <c r="S57" s="26">
        <f>$D57*F$20</f>
        <v>13096</v>
      </c>
      <c r="T57" s="27">
        <f>$D57*G$20</f>
        <v>10784</v>
      </c>
      <c r="U57" s="26">
        <f>$D57*H$20</f>
        <v>9056</v>
      </c>
      <c r="V57" s="26">
        <f>$D57*I$20</f>
        <v>7828</v>
      </c>
      <c r="W57" s="26">
        <f>$D57*J$20</f>
        <v>6992</v>
      </c>
      <c r="X57" s="27">
        <f>$D57*K$20</f>
        <v>6416</v>
      </c>
      <c r="Y57" s="26">
        <f>$D57*L$20</f>
        <v>6016</v>
      </c>
      <c r="Z57" s="26">
        <f>$D57*M$20</f>
        <v>5716</v>
      </c>
      <c r="AA57" s="26">
        <f>$D57*N$20</f>
        <v>5488</v>
      </c>
      <c r="AB57" s="27">
        <f>$D57*O$20</f>
        <v>5328</v>
      </c>
      <c r="AC57" s="26">
        <f>$D57*P$20</f>
        <v>5208</v>
      </c>
      <c r="AD57" s="26">
        <f>$D57*Q$20</f>
        <v>5100</v>
      </c>
      <c r="AE57" s="26">
        <f>$D57*R$20</f>
        <v>4968</v>
      </c>
      <c r="AF57" s="27">
        <f>$D57*S$20</f>
        <v>4824</v>
      </c>
    </row>
    <row r="58" spans="3:32" ht="12.75">
      <c r="C58" s="31">
        <f>(SUM(D55:D58))*1.1</f>
        <v>33</v>
      </c>
      <c r="D58" s="20">
        <v>8</v>
      </c>
      <c r="P58" s="20"/>
      <c r="Q58" s="20"/>
      <c r="R58" s="20"/>
      <c r="S58" s="20"/>
      <c r="T58" s="32">
        <f>$D58*F$20</f>
        <v>8730.666666666666</v>
      </c>
      <c r="U58" s="33">
        <f>$D58*G$20</f>
        <v>7189.333333333333</v>
      </c>
      <c r="V58" s="33">
        <f>$D58*H$20</f>
        <v>6037.333333333333</v>
      </c>
      <c r="W58" s="33">
        <f>$D58*I$20</f>
        <v>5218.666666666667</v>
      </c>
      <c r="X58" s="32">
        <f>$D58*J$20</f>
        <v>4661.333333333333</v>
      </c>
      <c r="Y58" s="33">
        <f>$D58*K$20</f>
        <v>4277.333333333333</v>
      </c>
      <c r="Z58" s="33">
        <f>$D58*L$20</f>
        <v>4010.6666666666665</v>
      </c>
      <c r="AA58" s="33">
        <f>$D58*M$20</f>
        <v>3810.6666666666665</v>
      </c>
      <c r="AB58" s="32">
        <f>$D58*N$20</f>
        <v>3658.6666666666665</v>
      </c>
      <c r="AC58" s="33">
        <f>$D58*O$20</f>
        <v>3552</v>
      </c>
      <c r="AD58" s="33">
        <f>$D58*P$20</f>
        <v>3472</v>
      </c>
      <c r="AE58" s="33">
        <f>$D58*Q$20</f>
        <v>3400</v>
      </c>
      <c r="AF58" s="32">
        <f>$D58*R$20</f>
        <v>3312</v>
      </c>
    </row>
    <row r="59" spans="3:32" ht="12.75">
      <c r="C59" s="28">
        <v>2014</v>
      </c>
      <c r="D59" s="30">
        <v>0</v>
      </c>
      <c r="U59" s="15">
        <f>$D59*F$20</f>
        <v>0</v>
      </c>
      <c r="V59" s="15">
        <f>$D59*G$20</f>
        <v>0</v>
      </c>
      <c r="W59" s="15">
        <f>$D59*H$20</f>
        <v>0</v>
      </c>
      <c r="X59" s="27">
        <f>$D59*I$20</f>
        <v>0</v>
      </c>
      <c r="Y59" s="15">
        <f>$D59*J$20</f>
        <v>0</v>
      </c>
      <c r="Z59" s="15">
        <f>$D59*K$20</f>
        <v>0</v>
      </c>
      <c r="AA59" s="15">
        <f>$D59*L$20</f>
        <v>0</v>
      </c>
      <c r="AB59" s="27">
        <f>$D59*M$20</f>
        <v>0</v>
      </c>
      <c r="AC59" s="15">
        <f>$D59*N$20</f>
        <v>0</v>
      </c>
      <c r="AD59" s="15">
        <f>$D59*O$20</f>
        <v>0</v>
      </c>
      <c r="AE59" s="15">
        <f>$D59*P$20</f>
        <v>0</v>
      </c>
      <c r="AF59" s="27">
        <f>$D59*Q$20</f>
        <v>0</v>
      </c>
    </row>
    <row r="60" spans="4:32" ht="12.75">
      <c r="D60" s="30">
        <v>10</v>
      </c>
      <c r="V60" s="26">
        <f>$D60*F$20</f>
        <v>10913.333333333332</v>
      </c>
      <c r="W60" s="26">
        <f>$D60*G$20</f>
        <v>8986.666666666666</v>
      </c>
      <c r="X60" s="27">
        <f>$D60*H$20</f>
        <v>7546.666666666666</v>
      </c>
      <c r="Y60" s="26">
        <f>$D60*I$20</f>
        <v>6523.333333333334</v>
      </c>
      <c r="Z60" s="26">
        <f>$D60*J$20</f>
        <v>5826.666666666666</v>
      </c>
      <c r="AA60" s="26">
        <f>$D60*K$20</f>
        <v>5346.666666666666</v>
      </c>
      <c r="AB60" s="27">
        <f>$D60*L$20</f>
        <v>5013.333333333333</v>
      </c>
      <c r="AC60" s="26">
        <f>$D60*M$20</f>
        <v>4763.333333333333</v>
      </c>
      <c r="AD60" s="26">
        <f>$D60*N$20</f>
        <v>4573.333333333333</v>
      </c>
      <c r="AE60" s="26">
        <f>$D60*O$20</f>
        <v>4440</v>
      </c>
      <c r="AF60" s="27">
        <f>$D60*P$20</f>
        <v>4340</v>
      </c>
    </row>
    <row r="61" spans="4:32" ht="12.75">
      <c r="D61" s="30">
        <v>12</v>
      </c>
      <c r="V61" s="26"/>
      <c r="W61" s="26">
        <f>$D61*F$20</f>
        <v>13096</v>
      </c>
      <c r="X61" s="27">
        <f>$D61*G$20</f>
        <v>10784</v>
      </c>
      <c r="Y61" s="26">
        <f>$D61*H$20</f>
        <v>9056</v>
      </c>
      <c r="Z61" s="26">
        <f>$D61*I$20</f>
        <v>7828</v>
      </c>
      <c r="AA61" s="26">
        <f>$D61*J$20</f>
        <v>6992</v>
      </c>
      <c r="AB61" s="27">
        <f>$D61*K$20</f>
        <v>6416</v>
      </c>
      <c r="AC61" s="26">
        <f>$D61*L$20</f>
        <v>6016</v>
      </c>
      <c r="AD61" s="26">
        <f>$D61*M$20</f>
        <v>5716</v>
      </c>
      <c r="AE61" s="26">
        <f>$D61*N$20</f>
        <v>5488</v>
      </c>
      <c r="AF61" s="27">
        <f>$D61*O$20</f>
        <v>5328</v>
      </c>
    </row>
    <row r="62" spans="3:32" ht="12.75">
      <c r="C62" s="31">
        <f>(SUM(D59:D62))*1.1</f>
        <v>33</v>
      </c>
      <c r="D62" s="30">
        <v>8</v>
      </c>
      <c r="V62" s="26"/>
      <c r="W62" s="26"/>
      <c r="X62" s="32">
        <f>$D62*F$20</f>
        <v>8730.666666666666</v>
      </c>
      <c r="Y62" s="33">
        <f>$D62*G$20</f>
        <v>7189.333333333333</v>
      </c>
      <c r="Z62" s="33">
        <f>$D62*H$20</f>
        <v>6037.333333333333</v>
      </c>
      <c r="AA62" s="33">
        <f>$D62*I$20</f>
        <v>5218.666666666667</v>
      </c>
      <c r="AB62" s="32">
        <f>$D62*J$20</f>
        <v>4661.333333333333</v>
      </c>
      <c r="AC62" s="33">
        <f>$D62*K$20</f>
        <v>4277.333333333333</v>
      </c>
      <c r="AD62" s="33">
        <f>$D62*L$20</f>
        <v>4010.6666666666665</v>
      </c>
      <c r="AE62" s="33">
        <f>$D62*M$20</f>
        <v>3810.6666666666665</v>
      </c>
      <c r="AF62" s="32">
        <f>$D62*N$20</f>
        <v>3658.6666666666665</v>
      </c>
    </row>
    <row r="63" spans="3:32" ht="12.75">
      <c r="C63" s="28">
        <v>2015</v>
      </c>
      <c r="D63" s="30">
        <v>0</v>
      </c>
      <c r="Y63" s="15">
        <f>$D63*F$20</f>
        <v>0</v>
      </c>
      <c r="Z63" s="15">
        <f>$D63*G$20</f>
        <v>0</v>
      </c>
      <c r="AA63" s="15">
        <f>$D63*H$20</f>
        <v>0</v>
      </c>
      <c r="AB63" s="27">
        <f>$D63*I$20</f>
        <v>0</v>
      </c>
      <c r="AC63" s="15">
        <f>$D63*J$20</f>
        <v>0</v>
      </c>
      <c r="AD63" s="15">
        <f>$D63*K$20</f>
        <v>0</v>
      </c>
      <c r="AE63" s="15">
        <f>$D63*L$20</f>
        <v>0</v>
      </c>
      <c r="AF63" s="27">
        <f>$D63*M$20</f>
        <v>0</v>
      </c>
    </row>
    <row r="64" spans="4:32" ht="12.75">
      <c r="D64" s="30">
        <v>10</v>
      </c>
      <c r="Z64" s="26">
        <f>$D64*F$20</f>
        <v>10913.333333333332</v>
      </c>
      <c r="AA64" s="26">
        <f>$D64*G$20</f>
        <v>8986.666666666666</v>
      </c>
      <c r="AB64" s="27">
        <f>$D64*H$20</f>
        <v>7546.666666666666</v>
      </c>
      <c r="AC64" s="26">
        <f>$D64*I$20</f>
        <v>6523.333333333334</v>
      </c>
      <c r="AD64" s="26">
        <f>$D64*J$20</f>
        <v>5826.666666666666</v>
      </c>
      <c r="AE64" s="26">
        <f>$D64*K$20</f>
        <v>5346.666666666666</v>
      </c>
      <c r="AF64" s="27">
        <f>$D64*L$20</f>
        <v>5013.333333333333</v>
      </c>
    </row>
    <row r="65" spans="4:32" ht="12.75">
      <c r="D65" s="30">
        <v>12</v>
      </c>
      <c r="Z65" s="26"/>
      <c r="AA65" s="26">
        <f>$D65*F$20</f>
        <v>13096</v>
      </c>
      <c r="AB65" s="27">
        <f>$D65*G$20</f>
        <v>10784</v>
      </c>
      <c r="AC65" s="26">
        <f>$D65*H$20</f>
        <v>9056</v>
      </c>
      <c r="AD65" s="26">
        <f>$D65*I$20</f>
        <v>7828</v>
      </c>
      <c r="AE65" s="26">
        <f>$D65*J$20</f>
        <v>6992</v>
      </c>
      <c r="AF65" s="27">
        <f>$D65*K$20</f>
        <v>6416</v>
      </c>
    </row>
    <row r="66" spans="3:32" ht="12.75">
      <c r="C66" s="31">
        <f>(SUM(D63:D66))*1.1</f>
        <v>33</v>
      </c>
      <c r="D66" s="30">
        <v>8</v>
      </c>
      <c r="Z66" s="26"/>
      <c r="AA66" s="26"/>
      <c r="AB66" s="32">
        <f>$D66*F$20</f>
        <v>8730.666666666666</v>
      </c>
      <c r="AC66" s="33">
        <f>$D66*G$20</f>
        <v>7189.333333333333</v>
      </c>
      <c r="AD66" s="33">
        <f>$D66*H$20</f>
        <v>6037.333333333333</v>
      </c>
      <c r="AE66" s="33">
        <f>$D66*I$20</f>
        <v>5218.666666666667</v>
      </c>
      <c r="AF66" s="32">
        <f>$D66*J$20</f>
        <v>4661.333333333333</v>
      </c>
    </row>
    <row r="67" spans="3:32" ht="12.75">
      <c r="C67" s="28">
        <v>2016</v>
      </c>
      <c r="D67" s="30">
        <v>0</v>
      </c>
      <c r="AC67" s="26">
        <f>$D67*F$20</f>
        <v>0</v>
      </c>
      <c r="AD67" s="26">
        <f>$D67*G$20</f>
        <v>0</v>
      </c>
      <c r="AE67" s="26">
        <f>$D67*H$20</f>
        <v>0</v>
      </c>
      <c r="AF67" s="27">
        <f>$D67*I$20</f>
        <v>0</v>
      </c>
    </row>
    <row r="68" spans="4:32" ht="12.75">
      <c r="D68" s="30">
        <v>10</v>
      </c>
      <c r="AD68" s="15">
        <f>$D68*F$20</f>
        <v>10913.333333333332</v>
      </c>
      <c r="AE68" s="15">
        <f>$D68*G$20</f>
        <v>8986.666666666666</v>
      </c>
      <c r="AF68" s="27">
        <f>$D68*H$20</f>
        <v>7546.666666666666</v>
      </c>
    </row>
    <row r="69" spans="4:32" ht="12.75">
      <c r="D69" s="30">
        <v>12</v>
      </c>
      <c r="AE69" s="15">
        <f>$D69*F$20</f>
        <v>13096</v>
      </c>
      <c r="AF69" s="27">
        <f>$D69*G$20</f>
        <v>10784</v>
      </c>
    </row>
    <row r="70" spans="3:32" ht="12.75">
      <c r="C70" s="31">
        <f>(SUM(D67:D70))*1.1</f>
        <v>26.400000000000002</v>
      </c>
      <c r="D70" s="20">
        <v>2</v>
      </c>
      <c r="AF70" s="32">
        <f>$D70*F$20</f>
        <v>2182.6666666666665</v>
      </c>
    </row>
    <row r="72" ht="12.75">
      <c r="D72" s="15">
        <f>SUM(D43:D71)</f>
        <v>200</v>
      </c>
    </row>
    <row r="74" spans="3:32" ht="12.75">
      <c r="C74" s="34" t="s">
        <v>97</v>
      </c>
      <c r="D74" s="35"/>
      <c r="G74" s="36">
        <f>SUM(G43:G73)</f>
        <v>11365.333333333332</v>
      </c>
      <c r="H74" s="37">
        <f>SUM(H43:H73)</f>
        <v>20153.333333333332</v>
      </c>
      <c r="I74" s="36">
        <f>SUM(I43:I73)</f>
        <v>17200</v>
      </c>
      <c r="J74" s="36">
        <f>SUM(J43:J73)</f>
        <v>25976</v>
      </c>
      <c r="K74" s="36">
        <f>SUM(K43:K73)</f>
        <v>35648</v>
      </c>
      <c r="L74" s="37">
        <f>SUM(L43:L73)</f>
        <v>39577.33333333333</v>
      </c>
      <c r="M74" s="38">
        <f>SUM(M43:M73)</f>
        <v>34539.33333333333</v>
      </c>
      <c r="N74" s="38">
        <f>SUM(N43:N73)</f>
        <v>41849.33333333333</v>
      </c>
      <c r="O74" s="36">
        <f>SUM(O43:O73)</f>
        <v>50488</v>
      </c>
      <c r="P74" s="37">
        <f>SUM(P43:P73)</f>
        <v>53686.666666666664</v>
      </c>
      <c r="Q74" s="36">
        <f>SUM(Q43:Q73)</f>
        <v>48081.333333333336</v>
      </c>
      <c r="R74" s="36">
        <f>SUM(R43:R73)</f>
        <v>54901.33333333333</v>
      </c>
      <c r="S74" s="36">
        <f>SUM(S43:S73)</f>
        <v>63138.666666666664</v>
      </c>
      <c r="T74" s="37">
        <f>SUM(T43:T73)</f>
        <v>65994.66666666666</v>
      </c>
      <c r="U74" s="36">
        <f>SUM(U43:U73)</f>
        <v>60095.333333333336</v>
      </c>
      <c r="V74" s="36">
        <f>SUM(V43:V73)</f>
        <v>66653.33333333333</v>
      </c>
      <c r="W74" s="36">
        <f>SUM(W43:W73)</f>
        <v>74582.66666666666</v>
      </c>
      <c r="X74" s="37">
        <f>SUM(X43:X73)</f>
        <v>77126.66666666667</v>
      </c>
      <c r="Y74" s="38">
        <f>SUM(Y43:Y73)</f>
        <v>70961.33333333334</v>
      </c>
      <c r="Z74" s="38">
        <f>SUM(Z43:Z73)</f>
        <v>77239.33333333333</v>
      </c>
      <c r="AA74" s="38">
        <f>SUM(AA43:AA73)</f>
        <v>84890.66666666666</v>
      </c>
      <c r="AB74" s="37">
        <f>SUM(AB43:AB73)</f>
        <v>87164.66666666667</v>
      </c>
      <c r="AC74" s="38">
        <f>SUM(AC43:AC73)</f>
        <v>80741.33333333333</v>
      </c>
      <c r="AD74" s="38">
        <f>SUM(AD43:AD73)</f>
        <v>86761.33333333331</v>
      </c>
      <c r="AE74" s="38">
        <f>SUM(AE43:AE73)</f>
        <v>94158.66666666667</v>
      </c>
      <c r="AF74" s="37">
        <f>SUM(AF43:AF73)</f>
        <v>89638.66666666667</v>
      </c>
    </row>
    <row r="75" spans="3:32" ht="12.75">
      <c r="C75" s="34" t="s">
        <v>98</v>
      </c>
      <c r="D75" s="34"/>
      <c r="G75" s="26">
        <f>$J$37*$K$37*90/1000</f>
        <v>1961.2098</v>
      </c>
      <c r="H75" s="27">
        <f>$J$37*$K$37*90/1000</f>
        <v>1961.2098</v>
      </c>
      <c r="I75" s="26">
        <f>$J$38*$K$38*90/1000</f>
        <v>1128.4416</v>
      </c>
      <c r="J75" s="26">
        <f>$J$38*$K$38*90/1000</f>
        <v>1128.4416</v>
      </c>
      <c r="K75" s="26">
        <f>$J$38*$K$38*90/1000</f>
        <v>1128.4416</v>
      </c>
      <c r="L75" s="27">
        <f>$J$38*$K$38*90/1000</f>
        <v>1128.4416</v>
      </c>
      <c r="M75" s="26">
        <f>$J$39*$K$39*90/1000</f>
        <v>1018.2744</v>
      </c>
      <c r="N75" s="26">
        <v>0</v>
      </c>
      <c r="O75" s="26">
        <v>0</v>
      </c>
      <c r="P75" s="27">
        <v>0</v>
      </c>
      <c r="Q75" s="26">
        <v>0</v>
      </c>
      <c r="R75" s="26">
        <v>0</v>
      </c>
      <c r="S75" s="26">
        <v>0</v>
      </c>
      <c r="T75" s="27">
        <v>0</v>
      </c>
      <c r="U75" s="26">
        <v>0</v>
      </c>
      <c r="V75" s="26">
        <v>0</v>
      </c>
      <c r="W75" s="26">
        <v>0</v>
      </c>
      <c r="X75" s="27">
        <v>0</v>
      </c>
      <c r="Y75" s="39">
        <v>0</v>
      </c>
      <c r="Z75" s="39">
        <v>0</v>
      </c>
      <c r="AA75" s="39">
        <v>0</v>
      </c>
      <c r="AB75" s="27">
        <v>0</v>
      </c>
      <c r="AC75" s="39">
        <v>0</v>
      </c>
      <c r="AD75" s="39">
        <v>0</v>
      </c>
      <c r="AE75" s="39">
        <v>0</v>
      </c>
      <c r="AF75" s="27">
        <v>0</v>
      </c>
    </row>
    <row r="76" spans="3:32" ht="12.75">
      <c r="C76" s="34" t="s">
        <v>99</v>
      </c>
      <c r="D76" s="34"/>
      <c r="G76" s="26">
        <f>(G74-$J$37)*G28*90/1000</f>
        <v>3495.0329999999994</v>
      </c>
      <c r="H76" s="27">
        <f>(H74-$J$37)*H28*90/1000</f>
        <v>7249.938</v>
      </c>
      <c r="I76" s="26">
        <f>(I74-$J$38)*I28*90/1000</f>
        <v>6686.063999999999</v>
      </c>
      <c r="J76" s="26">
        <f>(J74-$J$38)*J28*90/1000</f>
        <v>10274.688</v>
      </c>
      <c r="K76" s="26">
        <f>(K74-$J$38)*K28*90/1000</f>
        <v>14603.543999999998</v>
      </c>
      <c r="L76" s="27">
        <f>(L74-$J$38)*L28*90/1000</f>
        <v>17496.335999999996</v>
      </c>
      <c r="M76" s="26">
        <f>(M74-$J$39)*M28*90/1000</f>
        <v>16264.386</v>
      </c>
      <c r="N76" s="26">
        <f>(N74)*N28*90/1000</f>
        <v>19585.487999999994</v>
      </c>
      <c r="O76" s="26">
        <f>(O74)*O28*90/1000</f>
        <v>23628.383999999995</v>
      </c>
      <c r="P76" s="27">
        <f>(P74)*P28*90/1000</f>
        <v>26574.899999999998</v>
      </c>
      <c r="Q76" s="26">
        <f>(Q74)*Q28*90/1000</f>
        <v>25314.822</v>
      </c>
      <c r="R76" s="26">
        <f>(R74)*R28*90/1000</f>
        <v>26434.991999999995</v>
      </c>
      <c r="S76" s="26">
        <f>(S74)*S28*90/1000</f>
        <v>30685.392</v>
      </c>
      <c r="T76" s="27">
        <f>(T74)*T28*90/1000</f>
        <v>33855.264</v>
      </c>
      <c r="U76" s="26">
        <f>(U74)*$U28*90/1000</f>
        <v>31910.622</v>
      </c>
      <c r="V76" s="26">
        <f>(V74)*$U28*90/1000</f>
        <v>35392.92</v>
      </c>
      <c r="W76" s="26">
        <f>(W74)*$U28*90/1000</f>
        <v>39603.39599999999</v>
      </c>
      <c r="X76" s="27">
        <f>(X74)*$U28*90/1000</f>
        <v>40954.26</v>
      </c>
      <c r="Y76" s="26">
        <f>(Y74)*$U28*90/1000</f>
        <v>37680.46800000001</v>
      </c>
      <c r="Z76" s="26">
        <f>(Z74)*$U28*90/1000</f>
        <v>41014.086</v>
      </c>
      <c r="AA76" s="26">
        <f>(AA74)*$U28*90/1000</f>
        <v>45076.943999999996</v>
      </c>
      <c r="AB76" s="27">
        <f>(AB74)*$U28*90/1000</f>
        <v>46284.43800000001</v>
      </c>
      <c r="AC76" s="26">
        <f>(AC74)*$U28*90/1000</f>
        <v>42873.648</v>
      </c>
      <c r="AD76" s="26">
        <f>(AD74)*$U28*90/1000</f>
        <v>46070.26799999999</v>
      </c>
      <c r="AE76" s="26">
        <f>(AE74)*$U28*90/1000</f>
        <v>49998.25200000001</v>
      </c>
      <c r="AF76" s="27">
        <f>(AF74)*$U28*90/1000</f>
        <v>47598.132000000005</v>
      </c>
    </row>
    <row r="77" spans="3:32" ht="12.75">
      <c r="C77" s="34" t="s">
        <v>100</v>
      </c>
      <c r="D77" s="34"/>
      <c r="G77" s="40">
        <f>(G75+G76)/1000</f>
        <v>5.4562428</v>
      </c>
      <c r="H77" s="41">
        <f>(H75+H76)/1000</f>
        <v>9.2111478</v>
      </c>
      <c r="I77" s="40">
        <f>(I75+I76)/1000</f>
        <v>7.8145055999999995</v>
      </c>
      <c r="J77" s="40">
        <f>(J75+J76)/1000</f>
        <v>11.4031296</v>
      </c>
      <c r="K77" s="40">
        <f>(K75+K76)/1000</f>
        <v>15.731985599999998</v>
      </c>
      <c r="L77" s="41">
        <f>(L75+L76)/1000</f>
        <v>18.624777599999994</v>
      </c>
      <c r="M77" s="40">
        <f>(M75+M76)/1000</f>
        <v>17.2826604</v>
      </c>
      <c r="N77" s="40">
        <f>(N75+N76)/1000</f>
        <v>19.585487999999994</v>
      </c>
      <c r="O77" s="40">
        <f>(O75+O76)/1000</f>
        <v>23.628383999999993</v>
      </c>
      <c r="P77" s="41">
        <f>(P75+P76)/1000</f>
        <v>26.5749</v>
      </c>
      <c r="Q77" s="40">
        <f>(Q75+Q76)/1000</f>
        <v>25.314822</v>
      </c>
      <c r="R77" s="40">
        <f>(R75+R76)/1000</f>
        <v>26.434991999999994</v>
      </c>
      <c r="S77" s="40">
        <f>(S75+S76)/1000</f>
        <v>30.685392</v>
      </c>
      <c r="T77" s="41">
        <f>(T75+T76)/1000</f>
        <v>33.855264000000005</v>
      </c>
      <c r="U77" s="40">
        <f>(U75+U76)/1000</f>
        <v>31.910622</v>
      </c>
      <c r="V77" s="40">
        <f>(V75+V76)/1000</f>
        <v>35.39292</v>
      </c>
      <c r="W77" s="40">
        <f>(W75+W76)/1000</f>
        <v>39.603396</v>
      </c>
      <c r="X77" s="41">
        <f>(X75+X76)/1000</f>
        <v>40.954260000000005</v>
      </c>
      <c r="Y77" s="40">
        <f>(Y75+Y76)/1000</f>
        <v>37.680468000000005</v>
      </c>
      <c r="Z77" s="40">
        <f>(Z75+Z76)/1000</f>
        <v>41.014086000000006</v>
      </c>
      <c r="AA77" s="40">
        <f>(AA75+AA76)/1000</f>
        <v>45.076944</v>
      </c>
      <c r="AB77" s="41">
        <f>(AB75+AB76)/1000</f>
        <v>46.28443800000001</v>
      </c>
      <c r="AC77" s="40">
        <f>(AC75+AC76)/1000</f>
        <v>42.873648</v>
      </c>
      <c r="AD77" s="40">
        <f>(AD75+AD76)/1000</f>
        <v>46.07026799999999</v>
      </c>
      <c r="AE77" s="40">
        <f>(AE75+AE76)/1000</f>
        <v>49.99825200000001</v>
      </c>
      <c r="AF77" s="41">
        <f>(AF75+AF76)/1000</f>
        <v>47.59813200000001</v>
      </c>
    </row>
    <row r="78" spans="3:32" ht="12.75">
      <c r="C78" s="34"/>
      <c r="D78" s="42" t="s">
        <v>101</v>
      </c>
      <c r="H78" s="43">
        <f>SUM(E77:H77)-SUM(E79:H79)</f>
        <v>12.833966775</v>
      </c>
      <c r="L78" s="43">
        <f>SUM(I77:L77)-SUM(I79:L79)</f>
        <v>46.877598599999985</v>
      </c>
      <c r="P78" s="43">
        <f>SUM(M77:P77)-SUM(M79:P79)</f>
        <v>76.18750334999999</v>
      </c>
      <c r="T78" s="43">
        <f>SUM(Q77:T77)-SUM(Q79:T79)</f>
        <v>101.75416125</v>
      </c>
      <c r="X78" s="43">
        <f>SUM(U77:X77)-SUM(U79:X79)</f>
        <v>129.37854825</v>
      </c>
      <c r="AB78" s="43">
        <f>SUM(Y77:AB77)-SUM(Y79:AB79)</f>
        <v>148.79894400000003</v>
      </c>
      <c r="AF78" s="43">
        <f>SUM(AC77:AF77)-SUM(AC79:AF79)</f>
        <v>163.2227625</v>
      </c>
    </row>
    <row r="79" spans="3:32" ht="12.75">
      <c r="C79" s="44" t="s">
        <v>102</v>
      </c>
      <c r="D79" s="45">
        <v>0.125</v>
      </c>
      <c r="G79" s="46">
        <f>G77*0.125</f>
        <v>0.68203035</v>
      </c>
      <c r="H79" s="46">
        <f>H77*0.125</f>
        <v>1.151393475</v>
      </c>
      <c r="I79" s="46">
        <f>I77*0.125</f>
        <v>0.9768131999999999</v>
      </c>
      <c r="J79" s="46">
        <f>J77*0.125</f>
        <v>1.4253912</v>
      </c>
      <c r="K79" s="46">
        <f>K77*0.125</f>
        <v>1.9664981999999998</v>
      </c>
      <c r="L79" s="46">
        <f>L77*0.125</f>
        <v>2.3280971999999993</v>
      </c>
      <c r="M79" s="46">
        <f>M77*0.125</f>
        <v>2.16033255</v>
      </c>
      <c r="N79" s="46">
        <f>N77*0.125</f>
        <v>2.4481859999999993</v>
      </c>
      <c r="O79" s="46">
        <f>O77*0.125</f>
        <v>2.953547999999999</v>
      </c>
      <c r="P79" s="46">
        <f>P77*0.125</f>
        <v>3.3218625</v>
      </c>
      <c r="Q79" s="46">
        <f>Q77*0.125</f>
        <v>3.16435275</v>
      </c>
      <c r="R79" s="46">
        <f>R77*0.125</f>
        <v>3.3043739999999993</v>
      </c>
      <c r="S79" s="46">
        <f>S77*0.125</f>
        <v>3.835674</v>
      </c>
      <c r="T79" s="46">
        <f>T77*0.125</f>
        <v>4.231908000000001</v>
      </c>
      <c r="U79" s="46">
        <f>U77*0.125</f>
        <v>3.98882775</v>
      </c>
      <c r="V79" s="46">
        <f>V77*0.125</f>
        <v>4.424115</v>
      </c>
      <c r="W79" s="46">
        <f>W77*0.125</f>
        <v>4.9504245</v>
      </c>
      <c r="X79" s="46">
        <f>X77*0.125</f>
        <v>5.119282500000001</v>
      </c>
      <c r="Y79" s="46">
        <f>Y77*0.125</f>
        <v>4.710058500000001</v>
      </c>
      <c r="Z79" s="46">
        <f>Z77*0.125</f>
        <v>5.126760750000001</v>
      </c>
      <c r="AA79" s="46">
        <f>AA77*0.125</f>
        <v>5.634618</v>
      </c>
      <c r="AB79" s="46">
        <f>AB77*0.125</f>
        <v>5.785554750000001</v>
      </c>
      <c r="AC79" s="46">
        <f>AC77*0.125</f>
        <v>5.359206</v>
      </c>
      <c r="AD79" s="46">
        <f>AD77*0.125</f>
        <v>5.758783499999999</v>
      </c>
      <c r="AE79" s="46">
        <f>AE77*0.125</f>
        <v>6.249781500000001</v>
      </c>
      <c r="AF79" s="46">
        <f>AF77*0.125</f>
        <v>5.949766500000001</v>
      </c>
    </row>
    <row r="80" spans="4:32" ht="12.75">
      <c r="D80" s="14"/>
      <c r="H80" s="43"/>
      <c r="AF80" s="43"/>
    </row>
    <row r="81" spans="4:32" ht="12.75">
      <c r="D81" s="14"/>
      <c r="H81" s="43"/>
      <c r="AF81" s="43"/>
    </row>
    <row r="83" ht="12.75">
      <c r="K83" s="14" t="s">
        <v>103</v>
      </c>
    </row>
    <row r="84" spans="2:11" ht="13.5">
      <c r="B84" t="s">
        <v>104</v>
      </c>
      <c r="I84" s="47">
        <f>L78-C50</f>
        <v>13.877598599999985</v>
      </c>
      <c r="K84" s="1">
        <v>-3.7</v>
      </c>
    </row>
    <row r="85" spans="7:11" ht="13.5">
      <c r="G85" t="s">
        <v>105</v>
      </c>
      <c r="I85" s="47">
        <f>P78-C54</f>
        <v>43.187503349999986</v>
      </c>
      <c r="K85" s="1">
        <v>-35.6</v>
      </c>
    </row>
    <row r="86" spans="7:11" ht="13.5">
      <c r="G86" t="s">
        <v>106</v>
      </c>
      <c r="I86" s="47">
        <f>T78-C58</f>
        <v>68.75416125</v>
      </c>
      <c r="K86" s="1">
        <v>-41.2</v>
      </c>
    </row>
    <row r="87" spans="2:11" ht="13.5">
      <c r="B87" s="46" t="s">
        <v>107</v>
      </c>
      <c r="C87" s="46"/>
      <c r="D87" s="46"/>
      <c r="G87" t="s">
        <v>108</v>
      </c>
      <c r="I87" s="47">
        <f>X78-C62</f>
        <v>96.37854825</v>
      </c>
      <c r="K87" s="1">
        <v>-9.4</v>
      </c>
    </row>
    <row r="88" spans="7:12" ht="13.5">
      <c r="G88" t="s">
        <v>109</v>
      </c>
      <c r="I88" s="47">
        <f>AF78-C66</f>
        <v>130.2227625</v>
      </c>
      <c r="K88">
        <v>0</v>
      </c>
      <c r="L88" t="s">
        <v>110</v>
      </c>
    </row>
    <row r="89" spans="7:9" ht="13.5">
      <c r="G89" t="s">
        <v>111</v>
      </c>
      <c r="I89" s="47">
        <f>AB78-C70</f>
        <v>122.39894400000003</v>
      </c>
    </row>
  </sheetData>
  <hyperlinks>
    <hyperlink ref="A7" r:id="rId1" display="http://webtv.hegnar.no/index.php?id=5447&amp;cat=6&amp;page=0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2:C32"/>
  <sheetViews>
    <sheetView workbookViewId="0" topLeftCell="A1">
      <selection activeCell="D34" sqref="D34"/>
    </sheetView>
  </sheetViews>
  <sheetFormatPr defaultColWidth="12.57421875" defaultRowHeight="12.75"/>
  <cols>
    <col min="1" max="16384" width="11.57421875" style="0" customWidth="1"/>
  </cols>
  <sheetData>
    <row r="22" ht="15">
      <c r="A22" s="48"/>
    </row>
    <row r="32" ht="15">
      <c r="C32" s="48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Jørgen R. Madsen</dc:creator>
  <cp:keywords/>
  <dc:description/>
  <cp:lastModifiedBy>Jørgen R. Madsen</cp:lastModifiedBy>
  <dcterms:created xsi:type="dcterms:W3CDTF">2010-08-25T09:10:51Z</dcterms:created>
  <dcterms:modified xsi:type="dcterms:W3CDTF">2010-08-25T11:38:33Z</dcterms:modified>
  <cp:category/>
  <cp:version/>
  <cp:contentType/>
  <cp:contentStatus/>
  <cp:revision>10</cp:revision>
</cp:coreProperties>
</file>