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Herkimer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JRM</author>
  </authors>
  <commentList>
    <comment ref="B9" authorId="0">
      <text>
        <r>
          <rPr>
            <sz val="10"/>
            <rFont val="Arial"/>
            <family val="2"/>
          </rPr>
          <t>Produktivitetsudvikling kan foreløbig nemt følge med inflation, så der er større chance for at startudgiften går ned end op</t>
        </r>
      </text>
    </comment>
    <comment ref="D46" authorId="0">
      <text>
        <r>
          <rPr>
            <sz val="10"/>
            <rFont val="Arial"/>
            <family val="2"/>
          </rPr>
          <t>Et fiktivt tal for gamle brønde</t>
        </r>
      </text>
    </comment>
    <comment ref="D47" authorId="0">
      <text>
        <r>
          <rPr>
            <sz val="10"/>
            <rFont val="Arial"/>
            <family val="2"/>
          </rPr>
          <t>De to vandramte brønde.</t>
        </r>
      </text>
    </comment>
  </commentList>
</comments>
</file>

<file path=xl/sharedStrings.xml><?xml version="1.0" encoding="utf-8"?>
<sst xmlns="http://schemas.openxmlformats.org/spreadsheetml/2006/main" count="145" uniqueCount="128">
  <si>
    <t>Dette Herkimer light er en slags worst case for NEC</t>
  </si>
  <si>
    <t>version b regner med at det næste års brønde kun har et IP på 600 Mcf/d</t>
  </si>
  <si>
    <t>i stedet for at lave nye declinetabeller er blot ganget med 0,5 hhv. 1,5 i produktionstal.</t>
  </si>
  <si>
    <t>men fra 2013 når det er de sydlige dele 1800 Mcf/d</t>
  </si>
  <si>
    <t>det betyder at de store indtægter ligger senere</t>
  </si>
  <si>
    <t xml:space="preserve">Man kan forestille sig </t>
  </si>
  <si>
    <t>at nuværende cash bruges på start af Utica testserie, så kun gælden er tilbage</t>
  </si>
  <si>
    <t>at der først indføres moratorium og senere reelt stop for udvinding fra shales (den politiske risiko)</t>
  </si>
  <si>
    <t>i den situation vil der stadig være lidt andet end Herkimer tilbage, men det kender vi ikke rigtigt</t>
  </si>
  <si>
    <t>Forudsætninger er sat jævnt negativt i forhold til udmelding fra 2010 Q2-webcast http://webtv.hegnar.no/index.php?id=5447&amp;cat=6&amp;page=0</t>
  </si>
  <si>
    <r>
      <t xml:space="preserve">Startudgift 1,1 mio.$ </t>
    </r>
    <r>
      <rPr>
        <sz val="9"/>
        <rFont val="TimesNewRomanPSMT"/>
        <family val="1"/>
      </rPr>
      <t xml:space="preserve">for 1 brønd (NEC siger nu 0,9, men jeg medtager lidt til infrastruktur </t>
    </r>
  </si>
  <si>
    <r>
      <t>Initial flow 1250 Mcf/d</t>
    </r>
    <r>
      <rPr>
        <sz val="9"/>
        <rFont val="TimesNewRomanPSMT"/>
        <family val="1"/>
      </rPr>
      <t>, decline første år 50 %, andet år 25% og herefter 10 procent pr. år</t>
    </r>
  </si>
  <si>
    <t>selv om NEC håber på højere tal allerede fra 2011, når længere mod syd til større dybde og dermed højere tryk</t>
  </si>
  <si>
    <r>
      <t xml:space="preserve">At der kun er til de </t>
    </r>
    <r>
      <rPr>
        <b/>
        <sz val="9"/>
        <rFont val="TimesNewRomanPSMT"/>
        <family val="1"/>
      </rPr>
      <t>200 brønde</t>
    </r>
    <r>
      <rPr>
        <sz val="9"/>
        <rFont val="TimesNewRomanPSMT"/>
        <family val="1"/>
      </rPr>
      <t>, som Sclumberger har inkluderet og ikke til omtrent det dobbelte som NEC har udmeldt</t>
    </r>
  </si>
  <si>
    <t>at der inkl. de ventende brønde kommer 4 nye på i Q3 2010</t>
  </si>
  <si>
    <r>
      <t xml:space="preserve">at der herefter kommer </t>
    </r>
    <r>
      <rPr>
        <b/>
        <sz val="9"/>
        <rFont val="TimesNewRomanPSMT"/>
        <family val="1"/>
      </rPr>
      <t>4 nye på i måneder maj-november</t>
    </r>
    <r>
      <rPr>
        <sz val="9"/>
        <rFont val="TimesNewRomanPSMT"/>
        <family val="1"/>
      </rPr>
      <t>, 2 i april og altså ingen i december-marts</t>
    </r>
  </si>
  <si>
    <t>det passer med 30 om året (på reservebased lending kan dette tal øges)</t>
  </si>
  <si>
    <t>Flowtabel, gas</t>
  </si>
  <si>
    <t>måned</t>
  </si>
  <si>
    <t>initialt</t>
  </si>
  <si>
    <t>totalprod/br  (4 år)</t>
  </si>
  <si>
    <t>Mcf/d</t>
  </si>
  <si>
    <t>pr.brønd</t>
  </si>
  <si>
    <t>Mmcf</t>
  </si>
  <si>
    <t>decline</t>
  </si>
  <si>
    <t>kvartal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</si>
  <si>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</si>
  <si>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</si>
  <si>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</si>
  <si>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</si>
  <si>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</si>
  <si>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</si>
  <si>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</si>
  <si>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</si>
  <si>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</si>
  <si>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</si>
  <si>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</si>
  <si>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</si>
  <si>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</si>
  <si>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</si>
  <si>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</si>
  <si>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</si>
  <si>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</si>
  <si>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</si>
  <si>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</si>
  <si>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</si>
  <si>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</si>
  <si>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</si>
  <si>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</si>
  <si>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</si>
  <si>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</si>
  <si>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</si>
  <si>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</si>
  <si>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</si>
  <si>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</si>
  <si>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</si>
  <si>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</si>
  <si>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</si>
  <si>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Flowfaktor nord</t>
  </si>
  <si>
    <t>Flowfaktor syd</t>
  </si>
  <si>
    <t>salgspriser</t>
  </si>
  <si>
    <t xml:space="preserve">       sammenlign evt. med</t>
  </si>
  <si>
    <t>http://online.wsj.com/mdc/public/page/2_3028.html?category=Energy&amp;subcategory=Petroleum&amp;contract=Natural%252520Gas%252520Comp.%252520-%252520nymex&amp;catandsubcat=Energy%257CPetroleum&amp;contractset=Natural%252520Gas%252520Comp.%252520-%252520nymex</t>
  </si>
  <si>
    <t>de ligger vel lavt pt. pga. frygt for doppelt-dip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</si>
  <si>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</si>
  <si>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</si>
  <si>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</si>
  <si>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</si>
  <si>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</si>
  <si>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</si>
  <si>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</si>
  <si>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</si>
  <si>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</si>
  <si>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</si>
  <si>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</si>
  <si>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</si>
  <si>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</si>
  <si>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</si>
  <si>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</si>
  <si>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</si>
  <si>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2014 – 16</t>
  </si>
  <si>
    <t>men kan gå endnu lavere ved udløst recession</t>
  </si>
  <si>
    <t>FORUDSAT</t>
  </si>
  <si>
    <t>NEC overpris</t>
  </si>
  <si>
    <t>NEC spotpris</t>
  </si>
  <si>
    <t>Tidligere taltes om 1$ overpris til Nymex i NY, men lavere pris har mindsket denne. Øget andel af samlet US-produktion fra PA og NY må påvirke nedadgående</t>
  </si>
  <si>
    <t>Hedging</t>
  </si>
  <si>
    <t>NEC har 23/3 09 om deres USA hedging-kontrakter oplyst:</t>
  </si>
  <si>
    <t>http://www.norseenergycorp.com/showpress.php?releaseid=415925</t>
  </si>
  <si>
    <t>Nyindgået kontrakt på 5,72 $/MMBtu</t>
  </si>
  <si>
    <t>Total kontrakter</t>
  </si>
  <si>
    <t>Gnms.Pris $</t>
  </si>
  <si>
    <t>nye brønde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</si>
  <si>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</si>
  <si>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</si>
  <si>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</si>
  <si>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</si>
  <si>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</si>
  <si>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</si>
  <si>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</si>
  <si>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</si>
  <si>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</si>
  <si>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</si>
  <si>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</si>
  <si>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</si>
  <si>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</si>
  <si>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</si>
  <si>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</si>
  <si>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</si>
  <si>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produktion i Mcf/d</t>
  </si>
  <si>
    <t>nyinvest:</t>
  </si>
  <si>
    <r>
      <t>Kvartalets</t>
    </r>
    <r>
      <rPr>
        <sz val="10"/>
        <rFont val="Arial"/>
        <family val="2"/>
      </rPr>
      <t xml:space="preserve"> dagsproduktion</t>
    </r>
  </si>
  <si>
    <t>Bcf</t>
  </si>
  <si>
    <t>Hedgesalg i 1000$</t>
  </si>
  <si>
    <t>Spotsalg i 1000$</t>
  </si>
  <si>
    <r>
      <t>Kvartals</t>
    </r>
    <r>
      <rPr>
        <sz val="10"/>
        <rFont val="Arial"/>
        <family val="2"/>
      </rPr>
      <t>salg i mio.$</t>
    </r>
  </si>
  <si>
    <t>Mio.$</t>
  </si>
  <si>
    <r>
      <t>År</t>
    </r>
    <r>
      <rPr>
        <sz val="10"/>
        <rFont val="Arial"/>
        <family val="2"/>
      </rPr>
      <t>-royalty</t>
    </r>
  </si>
  <si>
    <t>royalty</t>
  </si>
  <si>
    <t>bonds</t>
  </si>
  <si>
    <r>
      <t xml:space="preserve"> i 2011 er der med det angivne forløb til andre udviklings- og gruppeomkostninger    </t>
    </r>
    <r>
      <rPr>
        <b/>
        <sz val="10"/>
        <rFont val="Arial"/>
        <family val="2"/>
      </rPr>
      <t>mio. $</t>
    </r>
  </si>
  <si>
    <t xml:space="preserve"> i 2012</t>
  </si>
  <si>
    <t>i 2013</t>
  </si>
  <si>
    <t>Royaltyomkostninger 12,5% er medtaget heri.</t>
  </si>
  <si>
    <t>i 2014</t>
  </si>
  <si>
    <t>i 2015</t>
  </si>
  <si>
    <t>2015 Warrants</t>
  </si>
  <si>
    <t>og i 2016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</si>
</sst>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%"/>
  </numFmts>
  <fonts count="24">
    <font>
      <sz val="10"/>
      <name val="Arial"/>
      <family val="2"/>
    </font>
    <font>
      <b/>
      <sz val="10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i/>
      <sz val="10"/>
      <color indexed="49"/>
      <name val="Arial"/>
      <family val="2"/>
    </font>
    <font>
      <b/>
      <i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9"/>
      <name val="TimesNewRomanPSMT"/>
      <family val="1"/>
    </font>
    <font>
      <sz val="9"/>
      <name val="TimesNewRomanPSMT"/>
      <family val="1"/>
    </font>
    <font>
      <sz val="8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1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right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3" fillId="0" borderId="1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5" fontId="14" fillId="0" borderId="0" xfId="0" applyNumberFormat="1" applyFont="1" applyAlignment="1">
      <alignment/>
    </xf>
    <xf numFmtId="164" fontId="15" fillId="0" borderId="0" xfId="0" applyFont="1" applyAlignment="1">
      <alignment/>
    </xf>
    <xf numFmtId="164" fontId="0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16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7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" fillId="0" borderId="2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19" fillId="0" borderId="2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20" fillId="0" borderId="0" xfId="0" applyFont="1" applyAlignment="1">
      <alignment/>
    </xf>
    <xf numFmtId="164" fontId="21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4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4" fontId="20" fillId="0" borderId="0" xfId="0" applyFont="1" applyAlignment="1">
      <alignment horizontal="right"/>
    </xf>
    <xf numFmtId="166" fontId="0" fillId="0" borderId="1" xfId="0" applyNumberFormat="1" applyBorder="1" applyAlignment="1">
      <alignment/>
    </xf>
    <xf numFmtId="164" fontId="0" fillId="4" borderId="0" xfId="0" applyFont="1" applyFill="1" applyAlignment="1">
      <alignment horizontal="right"/>
    </xf>
    <xf numFmtId="167" fontId="0" fillId="4" borderId="0" xfId="0" applyNumberFormat="1" applyFont="1" applyFill="1" applyAlignment="1">
      <alignment horizontal="left"/>
    </xf>
    <xf numFmtId="164" fontId="0" fillId="4" borderId="0" xfId="0" applyFont="1" applyFill="1" applyAlignment="1">
      <alignment/>
    </xf>
    <xf numFmtId="166" fontId="22" fillId="4" borderId="0" xfId="0" applyNumberFormat="1" applyFont="1" applyFill="1" applyAlignment="1">
      <alignment/>
    </xf>
    <xf numFmtId="164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tv.hegnar.no/index.php?id=5447&amp;cat=6&amp;page=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2"/>
  <sheetViews>
    <sheetView tabSelected="1" workbookViewId="0" topLeftCell="AD62">
      <selection activeCell="AN84" sqref="AN84"/>
    </sheetView>
  </sheetViews>
  <sheetFormatPr defaultColWidth="12.57421875" defaultRowHeight="12.75"/>
  <cols>
    <col min="1" max="1" width="18.421875" style="0" customWidth="1"/>
    <col min="2" max="2" width="13.421875" style="0" customWidth="1"/>
    <col min="3" max="4" width="11.57421875" style="0" customWidth="1"/>
    <col min="5" max="52" width="10.140625" style="0" customWidth="1"/>
    <col min="53" max="16384" width="11.57421875" style="0" customWidth="1"/>
  </cols>
  <sheetData>
    <row r="1" spans="1:18" ht="12.75">
      <c r="A1" s="1" t="s">
        <v>0</v>
      </c>
      <c r="F1" s="2" t="s">
        <v>1</v>
      </c>
      <c r="G1" s="3"/>
      <c r="H1" s="3"/>
      <c r="I1" s="4"/>
      <c r="J1" s="3"/>
      <c r="K1" s="3"/>
      <c r="L1" s="3"/>
      <c r="M1" s="3" t="s">
        <v>2</v>
      </c>
      <c r="N1" s="5"/>
      <c r="O1" s="5"/>
      <c r="P1" s="5"/>
      <c r="Q1" s="5"/>
      <c r="R1" s="5"/>
    </row>
    <row r="2" spans="1:18" ht="12.75">
      <c r="A2" s="1"/>
      <c r="F2" s="2"/>
      <c r="G2" s="2" t="s">
        <v>3</v>
      </c>
      <c r="H2" s="3"/>
      <c r="I2" s="4"/>
      <c r="J2" s="3"/>
      <c r="K2" s="3"/>
      <c r="L2" s="3"/>
      <c r="M2" s="3" t="s">
        <v>4</v>
      </c>
      <c r="N2" s="5"/>
      <c r="O2" s="5"/>
      <c r="P2" s="5"/>
      <c r="Q2" s="5"/>
      <c r="R2" s="5"/>
    </row>
    <row r="3" spans="2:9" ht="12.75">
      <c r="B3" t="s">
        <v>5</v>
      </c>
      <c r="H3" s="6"/>
      <c r="I3" s="1"/>
    </row>
    <row r="4" spans="1:9" ht="12.75">
      <c r="A4" s="1"/>
      <c r="B4" s="1"/>
      <c r="C4" s="1" t="s">
        <v>6</v>
      </c>
      <c r="D4" s="1"/>
      <c r="E4" s="1"/>
      <c r="F4" s="1"/>
      <c r="G4" s="1"/>
      <c r="H4" s="1"/>
      <c r="I4" s="1"/>
    </row>
    <row r="5" ht="12.75">
      <c r="C5" s="1" t="s">
        <v>7</v>
      </c>
    </row>
    <row r="6" spans="4:14" ht="12.75">
      <c r="D6" t="s">
        <v>8</v>
      </c>
      <c r="N6" s="7"/>
    </row>
    <row r="8" ht="12.75">
      <c r="A8" s="8" t="s">
        <v>9</v>
      </c>
    </row>
    <row r="9" ht="12.75">
      <c r="B9" s="9" t="s">
        <v>10</v>
      </c>
    </row>
    <row r="10" spans="2:7" ht="12.75">
      <c r="B10" s="9" t="s">
        <v>11</v>
      </c>
      <c r="G10" s="10" t="s">
        <v>12</v>
      </c>
    </row>
    <row r="11" spans="2:7" ht="12.75">
      <c r="B11" s="9"/>
      <c r="G11" s="10"/>
    </row>
    <row r="12" ht="12.75">
      <c r="B12" s="11" t="s">
        <v>13</v>
      </c>
    </row>
    <row r="13" ht="12.75">
      <c r="B13" s="11" t="s">
        <v>14</v>
      </c>
    </row>
    <row r="14" spans="2:9" ht="12.75">
      <c r="B14" s="11" t="s">
        <v>15</v>
      </c>
      <c r="I14" s="10" t="s">
        <v>16</v>
      </c>
    </row>
    <row r="16" spans="2:5" ht="13.5">
      <c r="B16" s="1" t="s">
        <v>17</v>
      </c>
      <c r="E16" s="12" t="s">
        <v>18</v>
      </c>
    </row>
    <row r="17" spans="4:54" s="13" customFormat="1" ht="12.75">
      <c r="D17" s="13" t="s">
        <v>19</v>
      </c>
      <c r="E17" s="13">
        <v>1</v>
      </c>
      <c r="F17" s="13">
        <v>2</v>
      </c>
      <c r="G17" s="13">
        <v>3</v>
      </c>
      <c r="H17" s="13">
        <v>4</v>
      </c>
      <c r="I17" s="13">
        <v>5</v>
      </c>
      <c r="J17" s="13">
        <v>6</v>
      </c>
      <c r="K17" s="13">
        <v>7</v>
      </c>
      <c r="L17" s="13">
        <v>8</v>
      </c>
      <c r="M17" s="13">
        <v>9</v>
      </c>
      <c r="N17" s="13">
        <v>10</v>
      </c>
      <c r="O17" s="13">
        <v>11</v>
      </c>
      <c r="P17" s="14">
        <v>12</v>
      </c>
      <c r="Q17" s="13">
        <v>13</v>
      </c>
      <c r="R17" s="13">
        <v>14</v>
      </c>
      <c r="S17" s="13">
        <v>15</v>
      </c>
      <c r="T17" s="13">
        <v>16</v>
      </c>
      <c r="U17" s="13">
        <v>17</v>
      </c>
      <c r="V17" s="13">
        <v>18</v>
      </c>
      <c r="W17" s="13">
        <v>19</v>
      </c>
      <c r="X17" s="13">
        <v>20</v>
      </c>
      <c r="Y17" s="13">
        <v>21</v>
      </c>
      <c r="Z17" s="13">
        <v>22</v>
      </c>
      <c r="AA17" s="13">
        <v>23</v>
      </c>
      <c r="AB17" s="14">
        <v>24</v>
      </c>
      <c r="AC17" s="13">
        <v>25</v>
      </c>
      <c r="AD17" s="13">
        <v>26</v>
      </c>
      <c r="AE17" s="14">
        <v>27</v>
      </c>
      <c r="AF17" s="13">
        <v>28</v>
      </c>
      <c r="AG17" s="13">
        <v>29</v>
      </c>
      <c r="AH17" s="14">
        <v>30</v>
      </c>
      <c r="AI17" s="13">
        <v>31</v>
      </c>
      <c r="AJ17" s="13">
        <v>32</v>
      </c>
      <c r="AK17" s="14">
        <v>33</v>
      </c>
      <c r="AL17" s="13">
        <v>34</v>
      </c>
      <c r="AM17" s="13">
        <v>35</v>
      </c>
      <c r="AN17" s="14">
        <v>36</v>
      </c>
      <c r="AO17" s="13">
        <v>37</v>
      </c>
      <c r="AP17" s="13">
        <v>38</v>
      </c>
      <c r="AQ17" s="14">
        <v>39</v>
      </c>
      <c r="AR17" s="13">
        <v>40</v>
      </c>
      <c r="AS17" s="13">
        <v>41</v>
      </c>
      <c r="AT17" s="14">
        <v>42</v>
      </c>
      <c r="AU17" s="13">
        <v>43</v>
      </c>
      <c r="AV17" s="13">
        <v>44</v>
      </c>
      <c r="AW17" s="14">
        <v>45</v>
      </c>
      <c r="AX17" s="13">
        <v>46</v>
      </c>
      <c r="AY17" s="13">
        <v>47</v>
      </c>
      <c r="AZ17" s="14">
        <v>48</v>
      </c>
      <c r="BB17" s="13" t="s">
        <v>20</v>
      </c>
    </row>
    <row r="18" spans="2:55" s="15" customFormat="1" ht="15">
      <c r="B18" s="16" t="s">
        <v>21</v>
      </c>
      <c r="C18" s="17" t="s">
        <v>22</v>
      </c>
      <c r="D18" s="18">
        <v>1250</v>
      </c>
      <c r="E18" s="15">
        <v>1166</v>
      </c>
      <c r="F18" s="15">
        <v>1089</v>
      </c>
      <c r="G18" s="15">
        <v>1019</v>
      </c>
      <c r="H18" s="15">
        <v>955</v>
      </c>
      <c r="I18" s="15">
        <v>897</v>
      </c>
      <c r="J18" s="15">
        <v>844</v>
      </c>
      <c r="K18" s="15">
        <v>796</v>
      </c>
      <c r="L18" s="15">
        <v>753</v>
      </c>
      <c r="M18" s="15">
        <v>715</v>
      </c>
      <c r="N18" s="15">
        <v>681</v>
      </c>
      <c r="O18" s="15">
        <v>651</v>
      </c>
      <c r="P18" s="19">
        <v>625</v>
      </c>
      <c r="Q18" s="15">
        <f>R18+R19</f>
        <v>602</v>
      </c>
      <c r="R18" s="15">
        <f>S18+S19</f>
        <v>582</v>
      </c>
      <c r="S18" s="15">
        <f>T18+T19</f>
        <v>564</v>
      </c>
      <c r="T18" s="15">
        <f>U18+U19</f>
        <v>548</v>
      </c>
      <c r="U18" s="15">
        <f>V18+V19</f>
        <v>534</v>
      </c>
      <c r="V18" s="15">
        <f>W18+W19</f>
        <v>522</v>
      </c>
      <c r="W18" s="15">
        <f>X18+X19</f>
        <v>511</v>
      </c>
      <c r="X18" s="15">
        <f>Y18+Y19</f>
        <v>501</v>
      </c>
      <c r="Y18" s="15">
        <f>Z18+Z19</f>
        <v>492</v>
      </c>
      <c r="Z18" s="15">
        <f>AA18+AA19</f>
        <v>484</v>
      </c>
      <c r="AA18" s="15">
        <f>AB18+AB19</f>
        <v>476</v>
      </c>
      <c r="AB18" s="19">
        <v>469</v>
      </c>
      <c r="AC18" s="15">
        <f>AD18+AD19</f>
        <v>463</v>
      </c>
      <c r="AD18" s="15">
        <f>AE18+AE19</f>
        <v>457</v>
      </c>
      <c r="AE18" s="15">
        <f>AF18+AF19</f>
        <v>452</v>
      </c>
      <c r="AF18" s="15">
        <f>AG18+AG19</f>
        <v>448</v>
      </c>
      <c r="AG18" s="15">
        <f>AH18+AH19</f>
        <v>444</v>
      </c>
      <c r="AH18" s="15">
        <f>AI18+AI19</f>
        <v>440</v>
      </c>
      <c r="AI18" s="15">
        <f>AJ18+AJ19</f>
        <v>437</v>
      </c>
      <c r="AJ18" s="15">
        <f>AK18+AK19</f>
        <v>434</v>
      </c>
      <c r="AK18" s="15">
        <f>AL18+AL19</f>
        <v>431</v>
      </c>
      <c r="AL18" s="15">
        <f>AM18+AM19</f>
        <v>428</v>
      </c>
      <c r="AM18" s="15">
        <f>AN18+AN19</f>
        <v>425</v>
      </c>
      <c r="AN18" s="19">
        <v>422</v>
      </c>
      <c r="AO18" s="15">
        <f>AP18+AP19</f>
        <v>418</v>
      </c>
      <c r="AP18" s="15">
        <f>AQ18+AQ19</f>
        <v>414</v>
      </c>
      <c r="AQ18" s="15">
        <f>AR18+AR19</f>
        <v>410</v>
      </c>
      <c r="AR18" s="15">
        <f>AS18+AS19</f>
        <v>406</v>
      </c>
      <c r="AS18" s="15">
        <f>AT18+AT19</f>
        <v>402</v>
      </c>
      <c r="AT18" s="15">
        <f>AU18+AU19</f>
        <v>398</v>
      </c>
      <c r="AU18" s="15">
        <f>AV18+AV19</f>
        <v>395</v>
      </c>
      <c r="AV18" s="15">
        <f>AW18+AW19</f>
        <v>392</v>
      </c>
      <c r="AW18" s="15">
        <f>AX18+AX19</f>
        <v>389</v>
      </c>
      <c r="AX18" s="15">
        <f>AY18+AY19</f>
        <v>386</v>
      </c>
      <c r="AY18" s="15">
        <f>AZ18+AZ19</f>
        <v>383</v>
      </c>
      <c r="AZ18" s="15">
        <v>380</v>
      </c>
      <c r="BB18" s="15">
        <f>SUM(E18:BA18)*0.03</f>
        <v>795.9</v>
      </c>
      <c r="BC18" s="15" t="s">
        <v>23</v>
      </c>
    </row>
    <row r="19" spans="2:52" ht="12.75">
      <c r="B19" s="20" t="s">
        <v>24</v>
      </c>
      <c r="E19" s="21">
        <f>D18-E18</f>
        <v>84</v>
      </c>
      <c r="F19" s="21">
        <f>E18-F18</f>
        <v>77</v>
      </c>
      <c r="G19" s="21">
        <f>F18-G18</f>
        <v>70</v>
      </c>
      <c r="H19" s="21">
        <f>G18-H18</f>
        <v>64</v>
      </c>
      <c r="I19" s="21">
        <f>H18-I18</f>
        <v>58</v>
      </c>
      <c r="J19" s="21">
        <f>I18-J18</f>
        <v>53</v>
      </c>
      <c r="K19" s="21">
        <f>J18-K18</f>
        <v>48</v>
      </c>
      <c r="L19" s="21">
        <f>K18-L18</f>
        <v>43</v>
      </c>
      <c r="M19" s="21">
        <f>L18-M18</f>
        <v>38</v>
      </c>
      <c r="N19" s="21">
        <f>M18-N18</f>
        <v>34</v>
      </c>
      <c r="O19" s="21">
        <f>N18-O18</f>
        <v>30</v>
      </c>
      <c r="P19" s="22">
        <f>O18-P18</f>
        <v>26</v>
      </c>
      <c r="Q19">
        <v>23</v>
      </c>
      <c r="R19">
        <v>20</v>
      </c>
      <c r="S19">
        <v>18</v>
      </c>
      <c r="T19">
        <v>16</v>
      </c>
      <c r="U19">
        <v>14</v>
      </c>
      <c r="V19">
        <v>12</v>
      </c>
      <c r="W19">
        <v>11</v>
      </c>
      <c r="X19">
        <v>10</v>
      </c>
      <c r="Y19">
        <v>9</v>
      </c>
      <c r="Z19">
        <v>8</v>
      </c>
      <c r="AA19">
        <v>8</v>
      </c>
      <c r="AB19" s="22">
        <v>7</v>
      </c>
      <c r="AC19">
        <v>6</v>
      </c>
      <c r="AD19">
        <v>6</v>
      </c>
      <c r="AE19">
        <v>5</v>
      </c>
      <c r="AF19">
        <v>4</v>
      </c>
      <c r="AG19">
        <v>4</v>
      </c>
      <c r="AH19">
        <v>4</v>
      </c>
      <c r="AI19">
        <v>3</v>
      </c>
      <c r="AJ19">
        <v>3</v>
      </c>
      <c r="AK19">
        <v>3</v>
      </c>
      <c r="AL19">
        <v>3</v>
      </c>
      <c r="AM19">
        <v>3</v>
      </c>
      <c r="AN19" s="22">
        <v>3</v>
      </c>
      <c r="AO19">
        <v>4</v>
      </c>
      <c r="AP19">
        <v>4</v>
      </c>
      <c r="AQ19">
        <v>4</v>
      </c>
      <c r="AR19">
        <v>4</v>
      </c>
      <c r="AS19">
        <v>4</v>
      </c>
      <c r="AT19">
        <v>4</v>
      </c>
      <c r="AU19">
        <v>3</v>
      </c>
      <c r="AV19">
        <v>3</v>
      </c>
      <c r="AW19">
        <v>3</v>
      </c>
      <c r="AX19">
        <v>3</v>
      </c>
      <c r="AY19">
        <v>3</v>
      </c>
      <c r="AZ19">
        <v>3</v>
      </c>
    </row>
    <row r="20" spans="3:40" ht="13.5">
      <c r="C20" s="20"/>
      <c r="E20" s="12" t="s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AB20" s="22"/>
      <c r="AN20" s="22"/>
    </row>
    <row r="21" spans="3:40" ht="12.75">
      <c r="C21" s="20"/>
      <c r="E21" s="21"/>
      <c r="F21" s="21" t="s">
        <v>26</v>
      </c>
      <c r="G21" s="21" t="s">
        <v>27</v>
      </c>
      <c r="H21" s="21" t="s">
        <v>28</v>
      </c>
      <c r="I21" s="21" t="s">
        <v>29</v>
      </c>
      <c r="J21" s="21" t="s">
        <v>30</v>
      </c>
      <c r="K21" s="21" t="s">
        <v>31</v>
      </c>
      <c r="L21" s="21" t="s">
        <v>32</v>
      </c>
      <c r="M21" s="21" t="s">
        <v>33</v>
      </c>
      <c r="N21" s="21" t="s">
        <v>34</v>
      </c>
      <c r="O21" s="21" t="s">
        <v>35</v>
      </c>
      <c r="P21" s="21" t="s">
        <v>36</v>
      </c>
      <c r="Q21" s="21" t="s">
        <v>37</v>
      </c>
      <c r="R21" s="21" t="s">
        <v>38</v>
      </c>
      <c r="S21" s="21" t="s">
        <v>39</v>
      </c>
      <c r="T21" s="21" t="s">
        <v>40</v>
      </c>
      <c r="U21" s="21" t="s">
        <v>41</v>
      </c>
      <c r="V21" s="21" t="s">
        <v>42</v>
      </c>
      <c r="W21" s="21" t="s">
        <v>43</v>
      </c>
      <c r="X21" s="21" t="s">
        <v>44</v>
      </c>
      <c r="Y21" s="21" t="s">
        <v>45</v>
      </c>
      <c r="Z21" s="21" t="s">
        <v>46</v>
      </c>
      <c r="AA21" s="21" t="s">
        <v>47</v>
      </c>
      <c r="AB21" s="21" t="s">
        <v>48</v>
      </c>
      <c r="AC21" s="21" t="s">
        <v>49</v>
      </c>
      <c r="AD21" s="21" t="s">
        <v>50</v>
      </c>
      <c r="AE21" s="21" t="s">
        <v>51</v>
      </c>
      <c r="AF21" s="21" t="s">
        <v>52</v>
      </c>
      <c r="AG21" s="21" t="s">
        <v>53</v>
      </c>
      <c r="AH21" s="21" t="s">
        <v>54</v>
      </c>
      <c r="AI21" s="21" t="s">
        <v>55</v>
      </c>
      <c r="AJ21" s="21" t="s">
        <v>56</v>
      </c>
      <c r="AK21" s="21" t="s">
        <v>57</v>
      </c>
      <c r="AN21" s="22"/>
    </row>
    <row r="22" spans="6:37" ht="12.75">
      <c r="F22" s="23">
        <f>SUM(E18:G18)/3</f>
        <v>1091.3333333333333</v>
      </c>
      <c r="G22" s="23">
        <f>SUM(H18:J18)/3</f>
        <v>898.6666666666666</v>
      </c>
      <c r="H22" s="23">
        <f>SUM(K18:M18)/3</f>
        <v>754.6666666666666</v>
      </c>
      <c r="I22" s="23">
        <f>SUM(N18:P18)/3</f>
        <v>652.3333333333334</v>
      </c>
      <c r="J22" s="23">
        <f>SUM(Q18:S18)/3</f>
        <v>582.6666666666666</v>
      </c>
      <c r="K22" s="23">
        <f>SUM(T18:V18)/3</f>
        <v>534.6666666666666</v>
      </c>
      <c r="L22" s="23">
        <f>SUM(W18:Y18)/3</f>
        <v>501.3333333333333</v>
      </c>
      <c r="M22" s="23">
        <f>SUM(Z18:AB18)/3</f>
        <v>476.3333333333333</v>
      </c>
      <c r="N22" s="23">
        <f>SUM(AC18:AE18)/3</f>
        <v>457.3333333333333</v>
      </c>
      <c r="O22" s="23">
        <f>SUM(AF18:AH18)/3</f>
        <v>444</v>
      </c>
      <c r="P22" s="23">
        <f>SUM(AI18:AK18)/3</f>
        <v>434</v>
      </c>
      <c r="Q22" s="23">
        <f>SUM(AL18:AN18)/3</f>
        <v>425</v>
      </c>
      <c r="R22" s="23">
        <f>SUM(AO18:AQ18)/3</f>
        <v>414</v>
      </c>
      <c r="S22" s="23">
        <f>SUM(AR18:AT18)/3</f>
        <v>402</v>
      </c>
      <c r="T22" s="23">
        <f>SUM(AU18:AW18)/3</f>
        <v>392</v>
      </c>
      <c r="U22" s="23">
        <f>SUM(AX18:AZ18)/3</f>
        <v>383</v>
      </c>
      <c r="V22" s="24">
        <v>373</v>
      </c>
      <c r="W22" s="24">
        <v>364</v>
      </c>
      <c r="X22" s="24">
        <v>355</v>
      </c>
      <c r="Y22" s="24">
        <v>346</v>
      </c>
      <c r="Z22" s="24">
        <v>337</v>
      </c>
      <c r="AA22" s="24">
        <v>328</v>
      </c>
      <c r="AB22" s="24">
        <v>319</v>
      </c>
      <c r="AC22" s="24">
        <v>310</v>
      </c>
      <c r="AD22" s="24">
        <v>302</v>
      </c>
      <c r="AE22" s="24">
        <v>294</v>
      </c>
      <c r="AF22" s="24">
        <v>286</v>
      </c>
      <c r="AG22" s="24">
        <v>278</v>
      </c>
      <c r="AH22">
        <v>270</v>
      </c>
      <c r="AI22">
        <v>262</v>
      </c>
      <c r="AJ22">
        <v>254</v>
      </c>
      <c r="AK22">
        <v>246</v>
      </c>
    </row>
    <row r="23" spans="2:3" ht="12.75">
      <c r="B23" s="25" t="s">
        <v>58</v>
      </c>
      <c r="C23" s="26">
        <v>0.5</v>
      </c>
    </row>
    <row r="24" spans="2:3" ht="12.75">
      <c r="B24" s="25" t="s">
        <v>59</v>
      </c>
      <c r="C24" s="26">
        <v>1.5</v>
      </c>
    </row>
    <row r="25" spans="2:5" ht="12.75">
      <c r="B25" s="9"/>
      <c r="E25" s="9"/>
    </row>
    <row r="26" ht="12.75">
      <c r="B26" s="9"/>
    </row>
    <row r="27" spans="1:4" ht="13.5">
      <c r="A27" s="27" t="s">
        <v>60</v>
      </c>
      <c r="B27" t="s">
        <v>61</v>
      </c>
      <c r="D27" s="10" t="s">
        <v>62</v>
      </c>
    </row>
    <row r="28" spans="1:21" ht="12.75">
      <c r="A28" s="10" t="s">
        <v>63</v>
      </c>
      <c r="E28" s="28" t="s">
        <v>64</v>
      </c>
      <c r="F28" s="29" t="s">
        <v>65</v>
      </c>
      <c r="G28" s="29" t="s">
        <v>66</v>
      </c>
      <c r="H28" s="29" t="s">
        <v>67</v>
      </c>
      <c r="I28" s="29" t="s">
        <v>68</v>
      </c>
      <c r="J28" s="29" t="s">
        <v>69</v>
      </c>
      <c r="K28" s="29" t="s">
        <v>70</v>
      </c>
      <c r="L28" s="29" t="s">
        <v>71</v>
      </c>
      <c r="M28" s="29" t="s">
        <v>72</v>
      </c>
      <c r="N28" s="29" t="s">
        <v>73</v>
      </c>
      <c r="O28" s="29" t="s">
        <v>74</v>
      </c>
      <c r="P28" s="29" t="s">
        <v>75</v>
      </c>
      <c r="Q28" s="29" t="s">
        <v>76</v>
      </c>
      <c r="R28" s="29" t="s">
        <v>77</v>
      </c>
      <c r="S28" s="29" t="s">
        <v>78</v>
      </c>
      <c r="T28" s="29" t="s">
        <v>79</v>
      </c>
      <c r="U28" t="s">
        <v>80</v>
      </c>
    </row>
    <row r="29" spans="1:21" ht="12.75">
      <c r="A29" s="10" t="s">
        <v>81</v>
      </c>
      <c r="D29" s="1" t="s">
        <v>82</v>
      </c>
      <c r="F29">
        <v>4.1</v>
      </c>
      <c r="G29">
        <v>4.2</v>
      </c>
      <c r="H29">
        <v>4.3</v>
      </c>
      <c r="I29">
        <v>4.6</v>
      </c>
      <c r="J29">
        <v>4.5</v>
      </c>
      <c r="K29">
        <v>4.6</v>
      </c>
      <c r="L29">
        <v>5</v>
      </c>
      <c r="M29">
        <v>5.4</v>
      </c>
      <c r="N29">
        <v>5.1</v>
      </c>
      <c r="O29">
        <v>5.1</v>
      </c>
      <c r="P29">
        <v>5.4</v>
      </c>
      <c r="Q29">
        <v>5.8</v>
      </c>
      <c r="R29">
        <v>5.3</v>
      </c>
      <c r="S29">
        <v>5.4</v>
      </c>
      <c r="T29">
        <v>5.7</v>
      </c>
      <c r="U29">
        <v>5.9</v>
      </c>
    </row>
    <row r="30" spans="4:21" ht="12.75">
      <c r="D30" t="s">
        <v>83</v>
      </c>
      <c r="F30" s="13">
        <v>0.5</v>
      </c>
      <c r="G30" s="13">
        <v>0.45</v>
      </c>
      <c r="H30" s="13">
        <v>0.4</v>
      </c>
      <c r="I30" s="13">
        <v>0.35</v>
      </c>
      <c r="J30" s="13">
        <v>0.3</v>
      </c>
      <c r="K30" s="13">
        <v>0.25</v>
      </c>
      <c r="L30" s="13">
        <v>0.2</v>
      </c>
      <c r="M30" s="13">
        <v>0.15</v>
      </c>
      <c r="N30" s="13">
        <v>0.1</v>
      </c>
      <c r="O30" s="13">
        <v>0.1</v>
      </c>
      <c r="P30" s="13">
        <v>0.1</v>
      </c>
      <c r="Q30" s="13">
        <v>0.05</v>
      </c>
      <c r="R30" s="13">
        <v>0.05</v>
      </c>
      <c r="S30" s="13">
        <v>0</v>
      </c>
      <c r="T30" s="13">
        <v>0</v>
      </c>
      <c r="U30" s="13">
        <v>0</v>
      </c>
    </row>
    <row r="31" spans="4:21" ht="12.75">
      <c r="D31" t="s">
        <v>84</v>
      </c>
      <c r="F31" s="21">
        <f>SUM(F29:F30)</f>
        <v>4.6</v>
      </c>
      <c r="G31" s="21">
        <f>SUM(G29:G30)</f>
        <v>4.65</v>
      </c>
      <c r="H31" s="21">
        <f>SUM(H29:H30)</f>
        <v>4.7</v>
      </c>
      <c r="I31" s="21">
        <f>SUM(I29:I30)</f>
        <v>4.949999999999999</v>
      </c>
      <c r="J31" s="21">
        <f>SUM(J29:J30)</f>
        <v>4.8</v>
      </c>
      <c r="K31" s="21">
        <f>SUM(K29:K30)</f>
        <v>4.85</v>
      </c>
      <c r="L31" s="21">
        <f>SUM(L29:L30)</f>
        <v>5.2</v>
      </c>
      <c r="M31" s="21">
        <f>SUM(M29:M30)</f>
        <v>5.550000000000001</v>
      </c>
      <c r="N31" s="21">
        <f>SUM(N29:N30)</f>
        <v>5.199999999999999</v>
      </c>
      <c r="O31" s="21">
        <f>SUM(O29:O30)</f>
        <v>5.199999999999999</v>
      </c>
      <c r="P31" s="21">
        <f>SUM(P29:P30)</f>
        <v>5.5</v>
      </c>
      <c r="Q31" s="21">
        <f>SUM(Q29:Q30)</f>
        <v>5.85</v>
      </c>
      <c r="R31" s="21">
        <f>SUM(R29:R30)</f>
        <v>5.35</v>
      </c>
      <c r="S31" s="21">
        <f>SUM(S29:S30)</f>
        <v>5.4</v>
      </c>
      <c r="T31" s="21">
        <f>SUM(T29:T30)</f>
        <v>5.7</v>
      </c>
      <c r="U31" s="21">
        <f>SUM(U29:U30)</f>
        <v>5.9</v>
      </c>
    </row>
    <row r="32" ht="8.25" customHeight="1"/>
    <row r="33" ht="12.75">
      <c r="B33" s="10" t="s">
        <v>85</v>
      </c>
    </row>
    <row r="35" spans="1:2" ht="15">
      <c r="A35" s="18" t="s">
        <v>86</v>
      </c>
      <c r="B35" t="s">
        <v>87</v>
      </c>
    </row>
    <row r="36" ht="12.75">
      <c r="A36" s="10" t="s">
        <v>88</v>
      </c>
    </row>
    <row r="37" spans="4:8" ht="12.75">
      <c r="D37" t="s">
        <v>89</v>
      </c>
      <c r="H37" t="s">
        <v>90</v>
      </c>
    </row>
    <row r="38" spans="5:11" ht="12.75">
      <c r="E38" t="s">
        <v>23</v>
      </c>
      <c r="I38" s="13" t="s">
        <v>23</v>
      </c>
      <c r="J38" s="13" t="s">
        <v>21</v>
      </c>
      <c r="K38" s="13" t="s">
        <v>91</v>
      </c>
    </row>
    <row r="39" spans="4:11" ht="13.5">
      <c r="D39">
        <v>2009</v>
      </c>
      <c r="E39">
        <v>570</v>
      </c>
      <c r="H39">
        <v>2009</v>
      </c>
      <c r="I39" s="30">
        <v>1140</v>
      </c>
      <c r="J39" s="27">
        <v>4145</v>
      </c>
      <c r="K39" s="31">
        <v>6.92</v>
      </c>
    </row>
    <row r="40" spans="4:11" ht="13.5">
      <c r="D40">
        <v>2010</v>
      </c>
      <c r="E40">
        <v>380</v>
      </c>
      <c r="H40">
        <v>2010</v>
      </c>
      <c r="I40" s="30">
        <v>1100</v>
      </c>
      <c r="J40" s="30">
        <v>3014</v>
      </c>
      <c r="K40" s="30">
        <v>7.23</v>
      </c>
    </row>
    <row r="41" spans="4:11" ht="13.5">
      <c r="D41">
        <v>2011</v>
      </c>
      <c r="E41">
        <v>800</v>
      </c>
      <c r="H41">
        <v>2011</v>
      </c>
      <c r="I41" s="30">
        <v>800</v>
      </c>
      <c r="J41" s="30">
        <v>2192</v>
      </c>
      <c r="K41" s="32">
        <v>5.72</v>
      </c>
    </row>
    <row r="42" spans="4:11" ht="13.5">
      <c r="D42">
        <v>2012</v>
      </c>
      <c r="E42">
        <v>180</v>
      </c>
      <c r="H42">
        <v>2012</v>
      </c>
      <c r="I42" s="30">
        <v>180</v>
      </c>
      <c r="J42" s="30">
        <v>1978</v>
      </c>
      <c r="K42" s="32">
        <v>5.72</v>
      </c>
    </row>
    <row r="45" spans="4:36" ht="12.75">
      <c r="D45" t="s">
        <v>92</v>
      </c>
      <c r="G45" s="33" t="s">
        <v>66</v>
      </c>
      <c r="H45" s="33" t="s">
        <v>67</v>
      </c>
      <c r="I45" s="33" t="s">
        <v>68</v>
      </c>
      <c r="J45" s="33" t="s">
        <v>69</v>
      </c>
      <c r="K45" s="33" t="s">
        <v>70</v>
      </c>
      <c r="L45" s="33" t="s">
        <v>71</v>
      </c>
      <c r="M45" s="29" t="s">
        <v>72</v>
      </c>
      <c r="N45" s="29" t="s">
        <v>73</v>
      </c>
      <c r="O45" s="29" t="s">
        <v>74</v>
      </c>
      <c r="P45" s="29" t="s">
        <v>75</v>
      </c>
      <c r="Q45" s="29" t="s">
        <v>76</v>
      </c>
      <c r="R45" s="29" t="s">
        <v>77</v>
      </c>
      <c r="S45" s="29" t="s">
        <v>78</v>
      </c>
      <c r="T45" s="29" t="s">
        <v>79</v>
      </c>
      <c r="U45" s="29" t="s">
        <v>93</v>
      </c>
      <c r="V45" s="29" t="s">
        <v>94</v>
      </c>
      <c r="W45" s="29" t="s">
        <v>95</v>
      </c>
      <c r="X45" s="29" t="s">
        <v>96</v>
      </c>
      <c r="Y45" s="29" t="s">
        <v>97</v>
      </c>
      <c r="Z45" s="29" t="s">
        <v>98</v>
      </c>
      <c r="AA45" s="29" t="s">
        <v>99</v>
      </c>
      <c r="AB45" s="29" t="s">
        <v>100</v>
      </c>
      <c r="AC45" s="29" t="s">
        <v>101</v>
      </c>
      <c r="AD45" s="29" t="s">
        <v>102</v>
      </c>
      <c r="AE45" s="29" t="s">
        <v>103</v>
      </c>
      <c r="AF45" s="29" t="s">
        <v>104</v>
      </c>
      <c r="AG45" s="29" t="s">
        <v>105</v>
      </c>
      <c r="AH45" s="29" t="s">
        <v>106</v>
      </c>
      <c r="AI45" s="29" t="s">
        <v>107</v>
      </c>
      <c r="AJ45" s="29" t="s">
        <v>108</v>
      </c>
    </row>
    <row r="46" spans="2:36" ht="14.25">
      <c r="B46" s="27" t="s">
        <v>109</v>
      </c>
      <c r="D46" s="24">
        <v>12</v>
      </c>
      <c r="G46" s="34">
        <v>7000</v>
      </c>
      <c r="H46" s="35">
        <f>$D46*I$22</f>
        <v>7828</v>
      </c>
      <c r="I46" s="34">
        <f>$D46*J$22</f>
        <v>6992</v>
      </c>
      <c r="J46" s="34">
        <f>$D46*K$22</f>
        <v>6416</v>
      </c>
      <c r="K46" s="34">
        <f>$D46*L$22</f>
        <v>6016</v>
      </c>
      <c r="L46" s="35">
        <f>$D46*M$22</f>
        <v>5716</v>
      </c>
      <c r="M46" s="34">
        <f>$D46*N$22</f>
        <v>5488</v>
      </c>
      <c r="N46" s="34">
        <f>$D46*O$22</f>
        <v>5328</v>
      </c>
      <c r="O46" s="34">
        <f>$D46*P$22</f>
        <v>5208</v>
      </c>
      <c r="P46" s="35">
        <f>$D46*Q$22</f>
        <v>5100</v>
      </c>
      <c r="Q46" s="34">
        <f>$D46*R$22</f>
        <v>4968</v>
      </c>
      <c r="R46" s="34">
        <f>$D46*S$22</f>
        <v>4824</v>
      </c>
      <c r="S46" s="34">
        <f>$D46*T$22</f>
        <v>4704</v>
      </c>
      <c r="T46" s="35">
        <f>$D46*U$22</f>
        <v>4596</v>
      </c>
      <c r="U46" s="34">
        <f>$D46*V$22</f>
        <v>4476</v>
      </c>
      <c r="V46" s="34">
        <f>$D46*W$22</f>
        <v>4368</v>
      </c>
      <c r="W46" s="34">
        <f>$D46*X$22</f>
        <v>4260</v>
      </c>
      <c r="X46" s="35">
        <f>$D46*Y$22</f>
        <v>4152</v>
      </c>
      <c r="Y46" s="34">
        <f>$D46*Z$22</f>
        <v>4044</v>
      </c>
      <c r="Z46" s="34">
        <f>$D46*AA$22</f>
        <v>3936</v>
      </c>
      <c r="AA46" s="34">
        <f>$D46*AB$22</f>
        <v>3828</v>
      </c>
      <c r="AB46" s="35">
        <f>$D46*AC$22</f>
        <v>3720</v>
      </c>
      <c r="AC46" s="34">
        <f>$D46*AD$22</f>
        <v>3624</v>
      </c>
      <c r="AD46" s="34">
        <f>$D46*AE$22</f>
        <v>3528</v>
      </c>
      <c r="AE46" s="34">
        <f>$D46*AF$22</f>
        <v>3432</v>
      </c>
      <c r="AF46" s="35">
        <f>$D46*AG$22</f>
        <v>3336</v>
      </c>
      <c r="AG46" s="34">
        <f>$D46*AH$22</f>
        <v>3240</v>
      </c>
      <c r="AH46" s="34">
        <f>$D46*AI$22</f>
        <v>3144</v>
      </c>
      <c r="AI46" s="34">
        <f>$D46*AJ$22</f>
        <v>3048</v>
      </c>
      <c r="AJ46" s="35">
        <f>$D46*AK$22</f>
        <v>2952</v>
      </c>
    </row>
    <row r="47" spans="3:36" ht="12.75">
      <c r="C47" s="36">
        <v>2010</v>
      </c>
      <c r="D47" s="24">
        <v>2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</row>
    <row r="48" spans="3:36" ht="12.75">
      <c r="C48" s="37" t="s">
        <v>110</v>
      </c>
      <c r="D48" s="38">
        <v>4</v>
      </c>
      <c r="G48" s="34">
        <f>$D48*F$22*$C$23</f>
        <v>2182.6666666666665</v>
      </c>
      <c r="H48" s="35">
        <f>$D48*G$22*$C$23</f>
        <v>1797.3333333333333</v>
      </c>
      <c r="I48" s="34">
        <f>$D48*H$22*$C$23</f>
        <v>1509.3333333333333</v>
      </c>
      <c r="J48" s="34">
        <f>$D48*I$22*$C$23</f>
        <v>1304.6666666666667</v>
      </c>
      <c r="K48" s="34">
        <f>$D48*J$22*$C$23</f>
        <v>1165.3333333333333</v>
      </c>
      <c r="L48" s="35">
        <f>$D48*K$22*$C$23</f>
        <v>1069.3333333333333</v>
      </c>
      <c r="M48" s="34">
        <f>$D48*L$22*$C$23</f>
        <v>1002.6666666666666</v>
      </c>
      <c r="N48" s="34">
        <f>$D48*M$22*$C$23</f>
        <v>952.6666666666666</v>
      </c>
      <c r="O48" s="34">
        <f>$D48*N$22*$C$23</f>
        <v>914.6666666666666</v>
      </c>
      <c r="P48" s="22">
        <f>$D48*O$22*$C$23</f>
        <v>888</v>
      </c>
      <c r="Q48" s="21">
        <f>$D48*P$22*$C$23</f>
        <v>868</v>
      </c>
      <c r="R48" s="21">
        <f>$D48*Q$22*$C$23</f>
        <v>850</v>
      </c>
      <c r="S48" s="21">
        <f>$D48*R$22*$C$23</f>
        <v>828</v>
      </c>
      <c r="T48" s="22">
        <f>$D48*S$22*$C$23</f>
        <v>804</v>
      </c>
      <c r="U48" s="21">
        <f>$D48*T$22*$C$23</f>
        <v>784</v>
      </c>
      <c r="V48" s="21">
        <f>$D48*U$22*$C$23</f>
        <v>766</v>
      </c>
      <c r="W48" s="21">
        <f>$D48*V$22*$C$23</f>
        <v>746</v>
      </c>
      <c r="X48" s="22">
        <f>$D48*W$22*$C$23</f>
        <v>728</v>
      </c>
      <c r="Y48" s="21">
        <f>$D48*X$22*$C$23</f>
        <v>710</v>
      </c>
      <c r="Z48" s="21">
        <f>$D48*Y$22*$C$23</f>
        <v>692</v>
      </c>
      <c r="AA48" s="21">
        <f>$D48*Z$22*$C$23</f>
        <v>674</v>
      </c>
      <c r="AB48" s="22">
        <f>$D48*AA$22*$C$23</f>
        <v>656</v>
      </c>
      <c r="AC48" s="21">
        <f>$D48*AB$22*$C$23</f>
        <v>638</v>
      </c>
      <c r="AD48" s="21">
        <f>$D48*AC$22*$C$23</f>
        <v>620</v>
      </c>
      <c r="AE48" s="21">
        <f>$D48*AD$22*$C$23</f>
        <v>604</v>
      </c>
      <c r="AF48" s="22">
        <f>$D48*AE$22*$C$23</f>
        <v>588</v>
      </c>
      <c r="AG48" s="21">
        <f>$D48*AF$22*$C$23</f>
        <v>572</v>
      </c>
      <c r="AH48" s="21">
        <f>$D48*AG$22*$C$23</f>
        <v>556</v>
      </c>
      <c r="AI48" s="21">
        <f>$D48*AH$22*$C$23</f>
        <v>540</v>
      </c>
      <c r="AJ48" s="22">
        <f>$D48*AI$22*$C$23</f>
        <v>524</v>
      </c>
    </row>
    <row r="49" spans="3:36" ht="12.75">
      <c r="C49" s="39">
        <f>(SUM(D47:D49))*1.1</f>
        <v>15.400000000000002</v>
      </c>
      <c r="D49" s="28">
        <v>8</v>
      </c>
      <c r="H49" s="40">
        <f>$D49*F$22*$C$23</f>
        <v>4365.333333333333</v>
      </c>
      <c r="I49" s="41">
        <f>$D49*G$22*$C$23</f>
        <v>3594.6666666666665</v>
      </c>
      <c r="J49" s="41">
        <f>$D49*H$22*$C$23</f>
        <v>3018.6666666666665</v>
      </c>
      <c r="K49" s="41">
        <f>$D49*I$22*$C$23</f>
        <v>2609.3333333333335</v>
      </c>
      <c r="L49" s="40">
        <f>$D49*J$22*$C$23</f>
        <v>2330.6666666666665</v>
      </c>
      <c r="M49" s="41">
        <f>$D49*K$22*$C$23</f>
        <v>2138.6666666666665</v>
      </c>
      <c r="N49" s="41">
        <f>$D49*L$22*$C$23</f>
        <v>2005.3333333333333</v>
      </c>
      <c r="O49" s="41">
        <f>$D49*M$22*$C$23</f>
        <v>1905.3333333333333</v>
      </c>
      <c r="P49" s="40">
        <f>$D49*N$22*$C$23</f>
        <v>1829.3333333333333</v>
      </c>
      <c r="Q49" s="41">
        <f>$D49*O$22*$C$23</f>
        <v>1776</v>
      </c>
      <c r="R49" s="41">
        <f>$D49*P$22*$C$23</f>
        <v>1736</v>
      </c>
      <c r="S49" s="41">
        <f>$D49*Q$22*$C$23</f>
        <v>1700</v>
      </c>
      <c r="T49" s="40">
        <f>$D49*R$22*$C$23</f>
        <v>1656</v>
      </c>
      <c r="U49" s="41">
        <f>$D49*S$22*$C$23</f>
        <v>1608</v>
      </c>
      <c r="V49" s="41">
        <f>$D49*T$22*$C$23</f>
        <v>1568</v>
      </c>
      <c r="W49" s="41">
        <f>$D49*U$22*$C$23</f>
        <v>1532</v>
      </c>
      <c r="X49" s="40">
        <f>$D49*V$22*$C$23</f>
        <v>1492</v>
      </c>
      <c r="Y49" s="41">
        <f>$D49*W$22*$C$23</f>
        <v>1456</v>
      </c>
      <c r="Z49" s="41">
        <f>$D49*X$22*$C$23</f>
        <v>1420</v>
      </c>
      <c r="AA49" s="41">
        <f>$D49*Y$22*$C$23</f>
        <v>1384</v>
      </c>
      <c r="AB49" s="40">
        <f>$D49*Z$22*$C$23</f>
        <v>1348</v>
      </c>
      <c r="AC49" s="41">
        <f>$D49*AA$22*$C$23</f>
        <v>1312</v>
      </c>
      <c r="AD49" s="41">
        <f>$D49*AB$22*$C$23</f>
        <v>1276</v>
      </c>
      <c r="AE49" s="41">
        <f>$D49*AC$22*$C$23</f>
        <v>1240</v>
      </c>
      <c r="AF49" s="40">
        <f>$D49*AD$22*$C$23</f>
        <v>1208</v>
      </c>
      <c r="AG49" s="41">
        <f>$D49*AE$22*$C$23</f>
        <v>1176</v>
      </c>
      <c r="AH49" s="41">
        <f>$D49*AF$22*$C$23</f>
        <v>1144</v>
      </c>
      <c r="AI49" s="41">
        <f>$D49*AG$22*$C$23</f>
        <v>1112</v>
      </c>
      <c r="AJ49" s="40">
        <f>$D49*AH$22*$C$23</f>
        <v>1080</v>
      </c>
    </row>
    <row r="50" spans="3:36" ht="12.75">
      <c r="C50" s="36">
        <v>2011</v>
      </c>
      <c r="D50" s="38">
        <v>0</v>
      </c>
      <c r="I50" s="34">
        <f>$D50*F$22</f>
        <v>0</v>
      </c>
      <c r="J50" s="34">
        <f>$D50*G$22</f>
        <v>0</v>
      </c>
      <c r="K50" s="34">
        <f>$D50*H$22</f>
        <v>0</v>
      </c>
      <c r="L50" s="35">
        <f>$D50*I$22</f>
        <v>0</v>
      </c>
      <c r="M50" s="34">
        <f>$D50*J$22</f>
        <v>0</v>
      </c>
      <c r="N50" s="34">
        <f>$D50*K$22</f>
        <v>0</v>
      </c>
      <c r="O50" s="34">
        <f>$D50*L$22</f>
        <v>0</v>
      </c>
      <c r="P50" s="35">
        <f>$D50*M$22</f>
        <v>0</v>
      </c>
      <c r="Q50" s="34">
        <f>$D50*N$22</f>
        <v>0</v>
      </c>
      <c r="R50" s="34">
        <f>$D50*O$22</f>
        <v>0</v>
      </c>
      <c r="S50" s="34">
        <f>$D50*P$22</f>
        <v>0</v>
      </c>
      <c r="T50" s="35">
        <f>$D50*Q$22</f>
        <v>0</v>
      </c>
      <c r="U50" s="34">
        <f>$D50*R$22</f>
        <v>0</v>
      </c>
      <c r="V50" s="34">
        <f>$D50*S$22</f>
        <v>0</v>
      </c>
      <c r="W50" s="34">
        <f>$D50*T$22</f>
        <v>0</v>
      </c>
      <c r="X50" s="35">
        <f>$D50*U$22</f>
        <v>0</v>
      </c>
      <c r="Y50" s="34">
        <f>$D50*V$22</f>
        <v>0</v>
      </c>
      <c r="Z50" s="34">
        <f>$D50*W$22</f>
        <v>0</v>
      </c>
      <c r="AA50" s="34">
        <f>$D50*X$22</f>
        <v>0</v>
      </c>
      <c r="AB50" s="35">
        <f>$D50*Y$22</f>
        <v>0</v>
      </c>
      <c r="AC50" s="34">
        <f>$D50*Z$22</f>
        <v>0</v>
      </c>
      <c r="AD50" s="34">
        <f>$D50*AA$22</f>
        <v>0</v>
      </c>
      <c r="AE50" s="34">
        <f>$D50*AB$22</f>
        <v>0</v>
      </c>
      <c r="AF50" s="35">
        <f>$D50*AC$22</f>
        <v>0</v>
      </c>
      <c r="AG50" s="34">
        <f>$D50*AD$22</f>
        <v>0</v>
      </c>
      <c r="AH50" s="34">
        <f>$D50*AE$22</f>
        <v>0</v>
      </c>
      <c r="AI50" s="34">
        <f>$D50*AF$22</f>
        <v>0</v>
      </c>
      <c r="AJ50" s="35">
        <f>$D50*AG$22</f>
        <v>0</v>
      </c>
    </row>
    <row r="51" spans="4:36" ht="12.75">
      <c r="D51" s="38">
        <v>10</v>
      </c>
      <c r="J51" s="34">
        <f>$D51*F$22*$C$23</f>
        <v>5456.666666666666</v>
      </c>
      <c r="K51" s="34">
        <f>$D51*G$22*$C$23</f>
        <v>4493.333333333333</v>
      </c>
      <c r="L51" s="35">
        <f>$D51*H$22*$C$23</f>
        <v>3773.333333333333</v>
      </c>
      <c r="M51" s="34">
        <f>$D51*I$22*$C$23</f>
        <v>3261.666666666667</v>
      </c>
      <c r="N51" s="34">
        <f>$D51*J$22*$C$23</f>
        <v>2913.333333333333</v>
      </c>
      <c r="O51" s="34">
        <f>$D51*K$22*$C$23</f>
        <v>2673.333333333333</v>
      </c>
      <c r="P51" s="35">
        <f>$D51*L$22*$C$23</f>
        <v>2506.6666666666665</v>
      </c>
      <c r="Q51" s="34">
        <f>$D51*M$22*$C$23</f>
        <v>2381.6666666666665</v>
      </c>
      <c r="R51" s="34">
        <f>$D51*N$22*$C$23</f>
        <v>2286.6666666666665</v>
      </c>
      <c r="S51" s="34">
        <f>$D51*O$22*$C$23</f>
        <v>2220</v>
      </c>
      <c r="T51" s="35">
        <f>$D51*P$22*$C$23</f>
        <v>2170</v>
      </c>
      <c r="U51" s="34">
        <f>$D51*Q$22*$C$23</f>
        <v>2125</v>
      </c>
      <c r="V51" s="34">
        <f>$D51*R$22*$C$23</f>
        <v>2070</v>
      </c>
      <c r="W51" s="34">
        <f>$D51*S$22*$C$23</f>
        <v>2010</v>
      </c>
      <c r="X51" s="35">
        <f>$D51*T$22*$C$23</f>
        <v>1960</v>
      </c>
      <c r="Y51" s="34">
        <f>$D51*U$22*$C$23</f>
        <v>1915</v>
      </c>
      <c r="Z51" s="34">
        <f>$D51*V$22*$C$23</f>
        <v>1865</v>
      </c>
      <c r="AA51" s="34">
        <f>$D51*W$22*$C$23</f>
        <v>1820</v>
      </c>
      <c r="AB51" s="35">
        <f>$D51*X$22*$C$23</f>
        <v>1775</v>
      </c>
      <c r="AC51" s="34">
        <f>$D51*Y$22*$C$23</f>
        <v>1730</v>
      </c>
      <c r="AD51" s="34">
        <f>$D51*Z$22*$C$23</f>
        <v>1685</v>
      </c>
      <c r="AE51" s="34">
        <f>$D51*AA$22*$C$23</f>
        <v>1640</v>
      </c>
      <c r="AF51" s="35">
        <f>$D51*AB$22*$C$23</f>
        <v>1595</v>
      </c>
      <c r="AG51" s="34">
        <f>$D51*AC$22*$C$23</f>
        <v>1550</v>
      </c>
      <c r="AH51" s="34">
        <f>$D51*AD$22*$C$23</f>
        <v>1510</v>
      </c>
      <c r="AI51" s="34">
        <f>$D51*AE$22*$C$23</f>
        <v>1470</v>
      </c>
      <c r="AJ51" s="35">
        <f>$D51*AF$22*$C$23</f>
        <v>1430</v>
      </c>
    </row>
    <row r="52" spans="4:36" ht="12.75">
      <c r="D52" s="38">
        <v>12</v>
      </c>
      <c r="K52" s="34">
        <f>$D52*F$22</f>
        <v>13096</v>
      </c>
      <c r="L52" s="22">
        <f>$D52*G$22</f>
        <v>10784</v>
      </c>
      <c r="M52" s="34">
        <f>$D52*H$22</f>
        <v>9056</v>
      </c>
      <c r="N52" s="34">
        <f>$D52*I$22</f>
        <v>7828</v>
      </c>
      <c r="O52" s="34">
        <f>$D52*J$22</f>
        <v>6992</v>
      </c>
      <c r="P52" s="22">
        <f>$D52*K$22</f>
        <v>6416</v>
      </c>
      <c r="Q52" s="34">
        <f>$D52*L$22</f>
        <v>6016</v>
      </c>
      <c r="R52" s="34">
        <f>$D52*M$22</f>
        <v>5716</v>
      </c>
      <c r="S52" s="34">
        <f>$D52*N$22</f>
        <v>5488</v>
      </c>
      <c r="T52" s="22">
        <f>$D52*O$22</f>
        <v>5328</v>
      </c>
      <c r="U52" s="34">
        <f>$D52*P$22</f>
        <v>5208</v>
      </c>
      <c r="V52" s="34">
        <f>$D52*Q$22</f>
        <v>5100</v>
      </c>
      <c r="W52" s="34">
        <f>$D52*R$22</f>
        <v>4968</v>
      </c>
      <c r="X52" s="22">
        <f>$D52*S$22</f>
        <v>4824</v>
      </c>
      <c r="Y52" s="34">
        <f>$D52*T$22</f>
        <v>4704</v>
      </c>
      <c r="Z52" s="34">
        <f>$D52*U$22</f>
        <v>4596</v>
      </c>
      <c r="AA52" s="34">
        <f>$D52*V$22</f>
        <v>4476</v>
      </c>
      <c r="AB52" s="22">
        <f>$D52*W$22</f>
        <v>4368</v>
      </c>
      <c r="AC52" s="34">
        <f>$D52*X$22</f>
        <v>4260</v>
      </c>
      <c r="AD52" s="34">
        <f>$D52*Y$22</f>
        <v>4152</v>
      </c>
      <c r="AE52" s="34">
        <f>$D52*Z$22</f>
        <v>4044</v>
      </c>
      <c r="AF52" s="22">
        <f>$D52*AA$22</f>
        <v>3936</v>
      </c>
      <c r="AG52" s="34">
        <f>$D52*AB$22</f>
        <v>3828</v>
      </c>
      <c r="AH52" s="34">
        <f>$D52*AC$22</f>
        <v>3720</v>
      </c>
      <c r="AI52" s="34">
        <f>$D52*AD$22</f>
        <v>3624</v>
      </c>
      <c r="AJ52" s="22">
        <f>$D52*AE$22</f>
        <v>3528</v>
      </c>
    </row>
    <row r="53" spans="3:36" ht="12.75">
      <c r="C53" s="39">
        <f>(SUM(D50:D53))*1.1</f>
        <v>33</v>
      </c>
      <c r="D53" s="38">
        <v>8</v>
      </c>
      <c r="L53" s="40">
        <f>$D53*F$22</f>
        <v>8730.666666666666</v>
      </c>
      <c r="M53" s="41">
        <f>$D53*G$22</f>
        <v>7189.333333333333</v>
      </c>
      <c r="N53" s="41">
        <f>$D53*H$22</f>
        <v>6037.333333333333</v>
      </c>
      <c r="O53" s="41">
        <f>$D53*I$22</f>
        <v>5218.666666666667</v>
      </c>
      <c r="P53" s="40">
        <f>$D53*J$22</f>
        <v>4661.333333333333</v>
      </c>
      <c r="Q53" s="41">
        <f>$D53*K$22</f>
        <v>4277.333333333333</v>
      </c>
      <c r="R53" s="41">
        <f>$D53*L$22</f>
        <v>4010.6666666666665</v>
      </c>
      <c r="S53" s="41">
        <f>$D53*M$22</f>
        <v>3810.6666666666665</v>
      </c>
      <c r="T53" s="40">
        <f>$D53*N$22</f>
        <v>3658.6666666666665</v>
      </c>
      <c r="U53" s="41">
        <f>$D53*O$22</f>
        <v>3552</v>
      </c>
      <c r="V53" s="41">
        <f>$D53*P$22</f>
        <v>3472</v>
      </c>
      <c r="W53" s="41">
        <f>$D53*Q$22</f>
        <v>3400</v>
      </c>
      <c r="X53" s="40">
        <f>$D53*R$22</f>
        <v>3312</v>
      </c>
      <c r="Y53" s="41">
        <f>$D53*S$22</f>
        <v>3216</v>
      </c>
      <c r="Z53" s="41">
        <f>$D53*T$22</f>
        <v>3136</v>
      </c>
      <c r="AA53" s="41">
        <f>$D53*U$22</f>
        <v>3064</v>
      </c>
      <c r="AB53" s="40">
        <f>$D53*V$22</f>
        <v>2984</v>
      </c>
      <c r="AC53" s="41">
        <f>$D53*W$22</f>
        <v>2912</v>
      </c>
      <c r="AD53" s="41">
        <f>$D53*X$22</f>
        <v>2840</v>
      </c>
      <c r="AE53" s="41">
        <f>$D53*Y$22</f>
        <v>2768</v>
      </c>
      <c r="AF53" s="40">
        <f>$D53*Z$22</f>
        <v>2696</v>
      </c>
      <c r="AG53" s="41">
        <f>$D53*AA$22</f>
        <v>2624</v>
      </c>
      <c r="AH53" s="41">
        <f>$D53*AB$22</f>
        <v>2552</v>
      </c>
      <c r="AI53" s="41">
        <f>$D53*AC$22</f>
        <v>2480</v>
      </c>
      <c r="AJ53" s="40">
        <f>$D53*AD$22</f>
        <v>2416</v>
      </c>
    </row>
    <row r="54" spans="3:36" ht="12.75">
      <c r="C54" s="36">
        <v>2012</v>
      </c>
      <c r="D54" s="38">
        <v>0</v>
      </c>
      <c r="J54" s="36"/>
      <c r="M54" s="34">
        <f>$D54*F$22</f>
        <v>0</v>
      </c>
      <c r="N54" s="34">
        <f>$D54*G$22</f>
        <v>0</v>
      </c>
      <c r="O54" s="34">
        <f>$D54*H$22</f>
        <v>0</v>
      </c>
      <c r="P54" s="35">
        <f>$D54*I$22</f>
        <v>0</v>
      </c>
      <c r="Q54" s="34">
        <f>$D54*J$22</f>
        <v>0</v>
      </c>
      <c r="R54" s="34">
        <f>$D54*K$22</f>
        <v>0</v>
      </c>
      <c r="S54" s="34">
        <f>$D54*L$22</f>
        <v>0</v>
      </c>
      <c r="T54" s="35">
        <f>$D54*M$22</f>
        <v>0</v>
      </c>
      <c r="U54" s="34">
        <f>$D54*N$22</f>
        <v>0</v>
      </c>
      <c r="V54" s="34">
        <f>$D54*O$22</f>
        <v>0</v>
      </c>
      <c r="W54" s="34">
        <f>$D54*P$22</f>
        <v>0</v>
      </c>
      <c r="X54" s="35">
        <f>$D54*Q$22</f>
        <v>0</v>
      </c>
      <c r="Y54" s="34">
        <f>$D54*R$22</f>
        <v>0</v>
      </c>
      <c r="Z54" s="34">
        <f>$D54*S$22</f>
        <v>0</v>
      </c>
      <c r="AA54" s="34">
        <f>$D54*T$22</f>
        <v>0</v>
      </c>
      <c r="AB54" s="35">
        <f>$D54*U$22</f>
        <v>0</v>
      </c>
      <c r="AC54" s="34">
        <f>$D54*V$22</f>
        <v>0</v>
      </c>
      <c r="AD54" s="34">
        <f>$D54*W$22</f>
        <v>0</v>
      </c>
      <c r="AE54" s="34">
        <f>$D54*X$22</f>
        <v>0</v>
      </c>
      <c r="AF54" s="35">
        <f>$D54*Y$22</f>
        <v>0</v>
      </c>
      <c r="AG54" s="34">
        <f>$D54*Z$22</f>
        <v>0</v>
      </c>
      <c r="AH54" s="34">
        <f>$D54*AA$22</f>
        <v>0</v>
      </c>
      <c r="AI54" s="34">
        <f>$D54*AB$22</f>
        <v>0</v>
      </c>
      <c r="AJ54" s="35">
        <f>$D54*AC$22</f>
        <v>0</v>
      </c>
    </row>
    <row r="55" spans="4:36" ht="12.75">
      <c r="D55" s="38">
        <v>10</v>
      </c>
      <c r="N55" s="21">
        <f>$D55*F$22</f>
        <v>10913.333333333332</v>
      </c>
      <c r="O55" s="21">
        <f>$D55*G$22</f>
        <v>8986.666666666666</v>
      </c>
      <c r="P55" s="35">
        <f>$D55*H$22</f>
        <v>7546.666666666666</v>
      </c>
      <c r="Q55" s="34">
        <f>$D55*I$22</f>
        <v>6523.333333333334</v>
      </c>
      <c r="R55" s="34">
        <f>$D55*J$22</f>
        <v>5826.666666666666</v>
      </c>
      <c r="S55" s="34">
        <f>$D55*K$22</f>
        <v>5346.666666666666</v>
      </c>
      <c r="T55" s="35">
        <f>$D55*L$22</f>
        <v>5013.333333333333</v>
      </c>
      <c r="U55" s="34">
        <f>$D55*M$22</f>
        <v>4763.333333333333</v>
      </c>
      <c r="V55" s="34">
        <f>$D55*N$22</f>
        <v>4573.333333333333</v>
      </c>
      <c r="W55" s="34">
        <f>$D55*O$22</f>
        <v>4440</v>
      </c>
      <c r="X55" s="35">
        <f>$D55*P$22</f>
        <v>4340</v>
      </c>
      <c r="Y55" s="34">
        <f>$D55*Q$22</f>
        <v>4250</v>
      </c>
      <c r="Z55" s="34">
        <f>$D55*R$22</f>
        <v>4140</v>
      </c>
      <c r="AA55" s="34">
        <f>$D55*S$22</f>
        <v>4020</v>
      </c>
      <c r="AB55" s="35">
        <f>$D55*T$22</f>
        <v>3920</v>
      </c>
      <c r="AC55" s="34">
        <f>$D55*U$22</f>
        <v>3830</v>
      </c>
      <c r="AD55" s="34">
        <f>$D55*V$22</f>
        <v>3730</v>
      </c>
      <c r="AE55" s="34">
        <f>$D55*W$22</f>
        <v>3640</v>
      </c>
      <c r="AF55" s="35">
        <f>$D55*X$22</f>
        <v>3550</v>
      </c>
      <c r="AG55" s="34">
        <f>$D55*Y$22</f>
        <v>3460</v>
      </c>
      <c r="AH55" s="34">
        <f>$D55*Z$22</f>
        <v>3370</v>
      </c>
      <c r="AI55" s="34">
        <f>$D55*AA$22</f>
        <v>3280</v>
      </c>
      <c r="AJ55" s="35">
        <f>$D55*AB$22</f>
        <v>3190</v>
      </c>
    </row>
    <row r="56" spans="4:36" ht="12.75">
      <c r="D56" s="38">
        <v>12</v>
      </c>
      <c r="O56" s="34">
        <f>$D56*F$22</f>
        <v>13096</v>
      </c>
      <c r="P56" s="35">
        <f>$D56*G$22</f>
        <v>10784</v>
      </c>
      <c r="Q56" s="34">
        <f>$D56*H$22</f>
        <v>9056</v>
      </c>
      <c r="R56" s="34">
        <f>$D56*I$22</f>
        <v>7828</v>
      </c>
      <c r="S56" s="34">
        <f>$D56*J$22</f>
        <v>6992</v>
      </c>
      <c r="T56" s="35">
        <f>$D56*K$22</f>
        <v>6416</v>
      </c>
      <c r="U56" s="34">
        <f>$D56*L$22</f>
        <v>6016</v>
      </c>
      <c r="V56" s="34">
        <f>$D56*M$22</f>
        <v>5716</v>
      </c>
      <c r="W56" s="34">
        <f>$D56*N$22</f>
        <v>5488</v>
      </c>
      <c r="X56" s="35">
        <f>$D56*O$22</f>
        <v>5328</v>
      </c>
      <c r="Y56" s="34">
        <f>$D56*P$22</f>
        <v>5208</v>
      </c>
      <c r="Z56" s="34">
        <f>$D56*Q$22</f>
        <v>5100</v>
      </c>
      <c r="AA56" s="34">
        <f>$D56*R$22</f>
        <v>4968</v>
      </c>
      <c r="AB56" s="35">
        <f>$D56*S$22</f>
        <v>4824</v>
      </c>
      <c r="AC56" s="34">
        <f>$D56*T$22</f>
        <v>4704</v>
      </c>
      <c r="AD56" s="34">
        <f>$D56*U$22</f>
        <v>4596</v>
      </c>
      <c r="AE56" s="34">
        <f>$D56*V$22</f>
        <v>4476</v>
      </c>
      <c r="AF56" s="35">
        <f>$D56*W$22</f>
        <v>4368</v>
      </c>
      <c r="AG56" s="34">
        <f>$D56*X$22</f>
        <v>4260</v>
      </c>
      <c r="AH56" s="34">
        <f>$D56*Y$22</f>
        <v>4152</v>
      </c>
      <c r="AI56" s="34">
        <f>$D56*Z$22</f>
        <v>4044</v>
      </c>
      <c r="AJ56" s="35">
        <f>$D56*AA$22</f>
        <v>3936</v>
      </c>
    </row>
    <row r="57" spans="3:36" ht="12.75">
      <c r="C57" s="39">
        <f>(SUM(D54:D57))*1.1</f>
        <v>33</v>
      </c>
      <c r="D57" s="38">
        <v>8</v>
      </c>
      <c r="P57" s="40">
        <f>$D57*F$22</f>
        <v>8730.666666666666</v>
      </c>
      <c r="Q57" s="41">
        <f>$D57*G$22</f>
        <v>7189.333333333333</v>
      </c>
      <c r="R57" s="41">
        <f>$D57*H$22</f>
        <v>6037.333333333333</v>
      </c>
      <c r="S57" s="41">
        <f>$D57*I$22</f>
        <v>5218.666666666667</v>
      </c>
      <c r="T57" s="40">
        <f>$D57*J$22</f>
        <v>4661.333333333333</v>
      </c>
      <c r="U57" s="41">
        <f>$D57*K$22</f>
        <v>4277.333333333333</v>
      </c>
      <c r="V57" s="41">
        <f>$D57*L$22</f>
        <v>4010.6666666666665</v>
      </c>
      <c r="W57" s="41">
        <f>$D57*M$22</f>
        <v>3810.6666666666665</v>
      </c>
      <c r="X57" s="40">
        <f>$D57*N$22</f>
        <v>3658.6666666666665</v>
      </c>
      <c r="Y57" s="41">
        <f>$D57*O$22</f>
        <v>3552</v>
      </c>
      <c r="Z57" s="41">
        <f>$D57*P$22</f>
        <v>3472</v>
      </c>
      <c r="AA57" s="41">
        <f>$D57*Q$22</f>
        <v>3400</v>
      </c>
      <c r="AB57" s="40">
        <f>$D57*R$22</f>
        <v>3312</v>
      </c>
      <c r="AC57" s="41">
        <f>$D57*S$22</f>
        <v>3216</v>
      </c>
      <c r="AD57" s="41">
        <f>$D57*T$22</f>
        <v>3136</v>
      </c>
      <c r="AE57" s="41">
        <f>$D57*U$22</f>
        <v>3064</v>
      </c>
      <c r="AF57" s="40">
        <f>$D57*V$22</f>
        <v>2984</v>
      </c>
      <c r="AG57" s="41">
        <f>$D57*W$22</f>
        <v>2912</v>
      </c>
      <c r="AH57" s="41">
        <f>$D57*X$22</f>
        <v>2840</v>
      </c>
      <c r="AI57" s="41">
        <f>$D57*Y$22</f>
        <v>2768</v>
      </c>
      <c r="AJ57" s="40">
        <f>$D57*Z$22</f>
        <v>2696</v>
      </c>
    </row>
    <row r="58" spans="3:36" ht="12.75">
      <c r="C58" s="36">
        <v>2013</v>
      </c>
      <c r="D58" s="38">
        <v>0</v>
      </c>
      <c r="Q58" s="34">
        <f>$D58*F$22</f>
        <v>0</v>
      </c>
      <c r="R58" s="34">
        <f>$D58*G$22</f>
        <v>0</v>
      </c>
      <c r="S58" s="34">
        <f>$D58*H$22</f>
        <v>0</v>
      </c>
      <c r="T58" s="35">
        <f>$D58*I$22</f>
        <v>0</v>
      </c>
      <c r="U58" s="34">
        <f>$D58*J$22</f>
        <v>0</v>
      </c>
      <c r="V58" s="34">
        <f>$D58*K$22</f>
        <v>0</v>
      </c>
      <c r="W58" s="34">
        <f>$D58*L$22</f>
        <v>0</v>
      </c>
      <c r="X58" s="35">
        <f>$D58*M$22</f>
        <v>0</v>
      </c>
      <c r="Y58" s="34">
        <f>$D58*N$22</f>
        <v>0</v>
      </c>
      <c r="Z58" s="34">
        <f>$D58*O$22</f>
        <v>0</v>
      </c>
      <c r="AA58" s="34">
        <f>$D58*P$22</f>
        <v>0</v>
      </c>
      <c r="AB58" s="35">
        <f>$D58*Q$22</f>
        <v>0</v>
      </c>
      <c r="AC58" s="34">
        <f>$D58*R$22</f>
        <v>0</v>
      </c>
      <c r="AD58" s="34">
        <f>$D58*S$22</f>
        <v>0</v>
      </c>
      <c r="AE58" s="34">
        <f>$D58*T$22</f>
        <v>0</v>
      </c>
      <c r="AF58" s="35">
        <f>$D58*U$22</f>
        <v>0</v>
      </c>
      <c r="AG58" s="34">
        <f>$D58*V$22</f>
        <v>0</v>
      </c>
      <c r="AH58" s="34">
        <f>$D58*W$22</f>
        <v>0</v>
      </c>
      <c r="AI58" s="34">
        <f>$D58*X$22</f>
        <v>0</v>
      </c>
      <c r="AJ58" s="35">
        <f>$D58*Y$22</f>
        <v>0</v>
      </c>
    </row>
    <row r="59" spans="4:36" ht="12.75">
      <c r="D59" s="38">
        <v>10</v>
      </c>
      <c r="R59" s="34">
        <f>$D59*F$22*$C$24</f>
        <v>16369.999999999998</v>
      </c>
      <c r="S59" s="34">
        <f>$D59*G$22*$C$24</f>
        <v>13480</v>
      </c>
      <c r="T59" s="35">
        <f>$D59*H$22*$C$24</f>
        <v>11320</v>
      </c>
      <c r="U59" s="34">
        <f>$D59*I$22*$C$24</f>
        <v>9785</v>
      </c>
      <c r="V59" s="34">
        <f>$D59*J$22*$C$24</f>
        <v>8740</v>
      </c>
      <c r="W59" s="34">
        <f>$D59*K$22*$C$24</f>
        <v>8019.999999999999</v>
      </c>
      <c r="X59" s="35">
        <f>$D59*L$22*$C$24</f>
        <v>7520</v>
      </c>
      <c r="Y59" s="34">
        <f>$D59*M$22*$C$24</f>
        <v>7145</v>
      </c>
      <c r="Z59" s="34">
        <f>$D59*N$22*$C$24</f>
        <v>6860</v>
      </c>
      <c r="AA59" s="34">
        <f>$D59*O$22*$C$24</f>
        <v>6660</v>
      </c>
      <c r="AB59" s="35">
        <f>$D59*P$22*$C$24</f>
        <v>6510</v>
      </c>
      <c r="AC59" s="34">
        <f>$D59*Q$22*$C$24</f>
        <v>6375</v>
      </c>
      <c r="AD59" s="34">
        <f>$D59*R$22*$C$24</f>
        <v>6210</v>
      </c>
      <c r="AE59" s="34">
        <f>$D59*S$22*$C$24</f>
        <v>6030</v>
      </c>
      <c r="AF59" s="35">
        <f>$D59*T$22*$C$24</f>
        <v>5880</v>
      </c>
      <c r="AG59" s="34">
        <f>$D59*U$22*$C$24</f>
        <v>5745</v>
      </c>
      <c r="AH59" s="34">
        <f>$D59*V$22*$C$24</f>
        <v>5595</v>
      </c>
      <c r="AI59" s="34">
        <f>$D59*W$22*$C$24</f>
        <v>5460</v>
      </c>
      <c r="AJ59" s="35">
        <f>$D59*X$22*$C$24</f>
        <v>5325</v>
      </c>
    </row>
    <row r="60" spans="4:36" ht="12.75">
      <c r="D60" s="38">
        <v>12</v>
      </c>
      <c r="S60" s="34">
        <f>$D60*F$22*$C$24</f>
        <v>19644</v>
      </c>
      <c r="T60" s="35">
        <f>$D60*G$22*$C$24</f>
        <v>16176</v>
      </c>
      <c r="U60" s="34">
        <f>$D60*H$22*$C$24</f>
        <v>13584</v>
      </c>
      <c r="V60" s="34">
        <f>$D60*I$22*$C$24</f>
        <v>11742</v>
      </c>
      <c r="W60" s="34">
        <f>$D60*J$22*$C$24</f>
        <v>10488</v>
      </c>
      <c r="X60" s="35">
        <f>$D60*K$22*$C$24</f>
        <v>9624</v>
      </c>
      <c r="Y60" s="34">
        <f>$D60*L$22*$C$24</f>
        <v>9024</v>
      </c>
      <c r="Z60" s="34">
        <f>$D60*M$22*$C$24</f>
        <v>8574</v>
      </c>
      <c r="AA60" s="34">
        <f>$D60*N$22*$C$24</f>
        <v>8232</v>
      </c>
      <c r="AB60" s="35">
        <f>$D60*O$22*$C$24</f>
        <v>7992</v>
      </c>
      <c r="AC60" s="34">
        <f>$D60*P$22*$C$24</f>
        <v>7812</v>
      </c>
      <c r="AD60" s="34">
        <f>$D60*Q$22*$C$24</f>
        <v>7650</v>
      </c>
      <c r="AE60" s="34">
        <f>$D60*R$22*$C$24</f>
        <v>7452</v>
      </c>
      <c r="AF60" s="35">
        <f>$D60*S$22*$C$24</f>
        <v>7236</v>
      </c>
      <c r="AG60" s="34">
        <f>$D60*T$22*$C$24</f>
        <v>7056</v>
      </c>
      <c r="AH60" s="34">
        <f>$D60*U$22*$C$24</f>
        <v>6894</v>
      </c>
      <c r="AI60" s="34">
        <f>$D60*V$22*$C$24</f>
        <v>6714</v>
      </c>
      <c r="AJ60" s="35">
        <f>$D60*W$22*$C$24</f>
        <v>6552</v>
      </c>
    </row>
    <row r="61" spans="3:36" ht="12.75">
      <c r="C61" s="39">
        <f>(SUM(D58:D61))*1.1</f>
        <v>33</v>
      </c>
      <c r="D61" s="28">
        <v>8</v>
      </c>
      <c r="P61" s="28"/>
      <c r="Q61" s="28"/>
      <c r="R61" s="28"/>
      <c r="S61" s="28"/>
      <c r="T61" s="40">
        <f>$D61*F$22*$C$24</f>
        <v>13096</v>
      </c>
      <c r="U61" s="41">
        <f>$D61*G$22*$C$24</f>
        <v>10784</v>
      </c>
      <c r="V61" s="41">
        <f>$D61*H$22*$C$24</f>
        <v>9056</v>
      </c>
      <c r="W61" s="41">
        <f>$D61*I$22*$C$24</f>
        <v>7828</v>
      </c>
      <c r="X61" s="40">
        <f>$D61*J$22*$C$24</f>
        <v>6992</v>
      </c>
      <c r="Y61" s="41">
        <f>$D61*K$22*$C$24</f>
        <v>6416</v>
      </c>
      <c r="Z61" s="41">
        <f>$D61*L$22*$C$24</f>
        <v>6016</v>
      </c>
      <c r="AA61" s="41">
        <f>$D61*M$22*$C$24</f>
        <v>5716</v>
      </c>
      <c r="AB61" s="40">
        <f>$D61*N$22*$C$24</f>
        <v>5488</v>
      </c>
      <c r="AC61" s="41">
        <f>$D61*O$22*$C$24</f>
        <v>5328</v>
      </c>
      <c r="AD61" s="41">
        <f>$D61*P$22*$C$24</f>
        <v>5208</v>
      </c>
      <c r="AE61" s="41">
        <f>$D61*Q$22*$C$24</f>
        <v>5100</v>
      </c>
      <c r="AF61" s="40">
        <f>$D61*R$22*$C$24</f>
        <v>4968</v>
      </c>
      <c r="AG61" s="41">
        <f>$D61*S$22*$C$24</f>
        <v>4824</v>
      </c>
      <c r="AH61" s="41">
        <f>$D61*T$22*$C$24</f>
        <v>4704</v>
      </c>
      <c r="AI61" s="41">
        <f>$D61*U$22*$C$24</f>
        <v>4596</v>
      </c>
      <c r="AJ61" s="40">
        <f>$D61*V$22*$C$24</f>
        <v>4476</v>
      </c>
    </row>
    <row r="62" spans="3:36" ht="12.75">
      <c r="C62" s="36">
        <v>2014</v>
      </c>
      <c r="D62" s="38">
        <v>0</v>
      </c>
      <c r="U62" s="21">
        <f>$D62*F$22</f>
        <v>0</v>
      </c>
      <c r="V62" s="21">
        <f>$D62*G$22</f>
        <v>0</v>
      </c>
      <c r="W62" s="21">
        <f>$D62*H$22</f>
        <v>0</v>
      </c>
      <c r="X62" s="35">
        <f>$D62*I$22</f>
        <v>0</v>
      </c>
      <c r="Y62" s="21">
        <f>$D62*J$22</f>
        <v>0</v>
      </c>
      <c r="Z62" s="21">
        <f>$D62*K$22</f>
        <v>0</v>
      </c>
      <c r="AA62" s="21">
        <f>$D62*L$22</f>
        <v>0</v>
      </c>
      <c r="AB62" s="35">
        <f>$D62*M$22</f>
        <v>0</v>
      </c>
      <c r="AC62" s="21">
        <f>$D62*N$22</f>
        <v>0</v>
      </c>
      <c r="AD62" s="21">
        <f>$D62*O$22</f>
        <v>0</v>
      </c>
      <c r="AE62" s="21">
        <f>$D62*P$22</f>
        <v>0</v>
      </c>
      <c r="AF62" s="35">
        <f>$D62*Q$22</f>
        <v>0</v>
      </c>
      <c r="AG62" s="21">
        <f>$D62*R$22</f>
        <v>0</v>
      </c>
      <c r="AH62" s="21">
        <f>$D62*S$22</f>
        <v>0</v>
      </c>
      <c r="AI62" s="21">
        <f>$D62*T$22</f>
        <v>0</v>
      </c>
      <c r="AJ62" s="35">
        <f>$D62*U$22</f>
        <v>0</v>
      </c>
    </row>
    <row r="63" spans="4:36" ht="12.75">
      <c r="D63" s="38">
        <v>10</v>
      </c>
      <c r="V63" s="34">
        <f>$D63*F$22*$C$24</f>
        <v>16369.999999999998</v>
      </c>
      <c r="W63" s="34">
        <f>$D63*G$22*$C$24</f>
        <v>13480</v>
      </c>
      <c r="X63" s="35">
        <f>$D63*H$22*$C$24</f>
        <v>11320</v>
      </c>
      <c r="Y63" s="34">
        <f>$D63*I$22*$C$24</f>
        <v>9785</v>
      </c>
      <c r="Z63" s="34">
        <f>$D63*J$22*$C$24</f>
        <v>8740</v>
      </c>
      <c r="AA63" s="34">
        <f>$D63*K$22*$C$24</f>
        <v>8019.999999999999</v>
      </c>
      <c r="AB63" s="35">
        <f>$D63*L$22*$C$24</f>
        <v>7520</v>
      </c>
      <c r="AC63" s="34">
        <f>$D63*M$22*$C$24</f>
        <v>7145</v>
      </c>
      <c r="AD63" s="34">
        <f>$D63*N$22*$C$24</f>
        <v>6860</v>
      </c>
      <c r="AE63" s="34">
        <f>$D63*O$22*$C$24</f>
        <v>6660</v>
      </c>
      <c r="AF63" s="35">
        <f>$D63*P$22*$C$24</f>
        <v>6510</v>
      </c>
      <c r="AG63" s="34">
        <f>$D63*Q$22*$C$24</f>
        <v>6375</v>
      </c>
      <c r="AH63" s="34">
        <f>$D63*R$22*$C$24</f>
        <v>6210</v>
      </c>
      <c r="AI63" s="34">
        <f>$D63*S$22*$C$24</f>
        <v>6030</v>
      </c>
      <c r="AJ63" s="35">
        <f>$D63*T$22*$C$24</f>
        <v>5880</v>
      </c>
    </row>
    <row r="64" spans="4:36" ht="12.75">
      <c r="D64" s="38">
        <v>12</v>
      </c>
      <c r="V64" s="34"/>
      <c r="W64" s="34">
        <f>$D64*F$22*$C$24</f>
        <v>19644</v>
      </c>
      <c r="X64" s="35">
        <f>$D64*G$22*$C$24</f>
        <v>16176</v>
      </c>
      <c r="Y64" s="34">
        <f>$D64*H$22*$C$24</f>
        <v>13584</v>
      </c>
      <c r="Z64" s="34">
        <f>$D64*I$22*$C$24</f>
        <v>11742</v>
      </c>
      <c r="AA64" s="34">
        <f>$D64*J$22*$C$24</f>
        <v>10488</v>
      </c>
      <c r="AB64" s="35">
        <f>$D64*K$22*$C$24</f>
        <v>9624</v>
      </c>
      <c r="AC64" s="34">
        <f>$D64*L$22*$C$24</f>
        <v>9024</v>
      </c>
      <c r="AD64" s="34">
        <f>$D64*M$22*$C$24</f>
        <v>8574</v>
      </c>
      <c r="AE64" s="34">
        <f>$D64*N$22*$C$24</f>
        <v>8232</v>
      </c>
      <c r="AF64" s="35">
        <f>$D64*O$22*$C$24</f>
        <v>7992</v>
      </c>
      <c r="AG64" s="34">
        <f>$D64*P$22*$C$24</f>
        <v>7812</v>
      </c>
      <c r="AH64" s="34">
        <f>$D64*Q$22*$C$24</f>
        <v>7650</v>
      </c>
      <c r="AI64" s="34">
        <f>$D64*R$22*$C$24</f>
        <v>7452</v>
      </c>
      <c r="AJ64" s="35">
        <f>$D64*S$22*$C$24</f>
        <v>7236</v>
      </c>
    </row>
    <row r="65" spans="3:36" ht="12.75">
      <c r="C65" s="39">
        <f>(SUM(D62:D65))*1.1</f>
        <v>33</v>
      </c>
      <c r="D65" s="38">
        <v>8</v>
      </c>
      <c r="V65" s="34"/>
      <c r="W65" s="34"/>
      <c r="X65" s="40">
        <f>$D65*F$22*$C$24</f>
        <v>13096</v>
      </c>
      <c r="Y65" s="41">
        <f>$D65*G$22*$C$24</f>
        <v>10784</v>
      </c>
      <c r="Z65" s="41">
        <f>$D65*H$22*$C$24</f>
        <v>9056</v>
      </c>
      <c r="AA65" s="41">
        <f>$D65*I$22*$C$24</f>
        <v>7828</v>
      </c>
      <c r="AB65" s="40">
        <f>$D65*J$22*$C$24</f>
        <v>6992</v>
      </c>
      <c r="AC65" s="41">
        <f>$D65*K$22*$C$24</f>
        <v>6416</v>
      </c>
      <c r="AD65" s="41">
        <f>$D65*L$22*$C$24</f>
        <v>6016</v>
      </c>
      <c r="AE65" s="41">
        <f>$D65*M$22*$C$24</f>
        <v>5716</v>
      </c>
      <c r="AF65" s="40">
        <f>$D65*N$22*$C$24</f>
        <v>5488</v>
      </c>
      <c r="AG65" s="41">
        <f>$D65*O$22*$C$24</f>
        <v>5328</v>
      </c>
      <c r="AH65" s="41">
        <f>$D65*P$22*$C$24</f>
        <v>5208</v>
      </c>
      <c r="AI65" s="41">
        <f>$D65*Q$22*$C$24</f>
        <v>5100</v>
      </c>
      <c r="AJ65" s="40">
        <f>$D65*R$22*$C$24</f>
        <v>4968</v>
      </c>
    </row>
    <row r="66" spans="3:36" ht="12.75">
      <c r="C66" s="36">
        <v>2015</v>
      </c>
      <c r="D66" s="38">
        <v>0</v>
      </c>
      <c r="Y66" s="21">
        <f>$D66*F$22</f>
        <v>0</v>
      </c>
      <c r="Z66" s="21">
        <f>$D66*G$22</f>
        <v>0</v>
      </c>
      <c r="AA66" s="21">
        <f>$D66*H$22</f>
        <v>0</v>
      </c>
      <c r="AB66" s="35">
        <f>$D66*I$22</f>
        <v>0</v>
      </c>
      <c r="AC66" s="21">
        <f>$D66*J$22</f>
        <v>0</v>
      </c>
      <c r="AD66" s="21">
        <f>$D66*K$22</f>
        <v>0</v>
      </c>
      <c r="AE66" s="21">
        <f>$D66*L$22</f>
        <v>0</v>
      </c>
      <c r="AF66" s="35">
        <f>$D66*M$22</f>
        <v>0</v>
      </c>
      <c r="AG66" s="21">
        <f>$D66*N$22</f>
        <v>0</v>
      </c>
      <c r="AH66" s="21">
        <f>$D66*O$22</f>
        <v>0</v>
      </c>
      <c r="AI66" s="21">
        <f>$D66*P$22</f>
        <v>0</v>
      </c>
      <c r="AJ66" s="35">
        <f>$D66*Q$22</f>
        <v>0</v>
      </c>
    </row>
    <row r="67" spans="4:36" ht="12.75">
      <c r="D67" s="38">
        <v>10</v>
      </c>
      <c r="Z67" s="34">
        <f>$D67*F$22*$C$24</f>
        <v>16369.999999999998</v>
      </c>
      <c r="AA67" s="34">
        <f>$D67*G$22*$C$24</f>
        <v>13480</v>
      </c>
      <c r="AB67" s="35">
        <f>$D67*H$22*$C$24</f>
        <v>11320</v>
      </c>
      <c r="AC67" s="34">
        <f>$D67*I$22*$C$24</f>
        <v>9785</v>
      </c>
      <c r="AD67" s="34">
        <f>$D67*J$22*$C$24</f>
        <v>8740</v>
      </c>
      <c r="AE67" s="34">
        <f>$D67*K$22*$C$24</f>
        <v>8019.999999999999</v>
      </c>
      <c r="AF67" s="35">
        <f>$D67*L$22*$C$24</f>
        <v>7520</v>
      </c>
      <c r="AG67" s="34">
        <f>$D67*M$22*$C$24</f>
        <v>7145</v>
      </c>
      <c r="AH67" s="34">
        <f>$D67*N$22*$C$24</f>
        <v>6860</v>
      </c>
      <c r="AI67" s="34">
        <f>$D67*O$22*$C$24</f>
        <v>6660</v>
      </c>
      <c r="AJ67" s="35">
        <f>$D67*P$22*$C$24</f>
        <v>6510</v>
      </c>
    </row>
    <row r="68" spans="4:36" ht="12.75">
      <c r="D68" s="38">
        <v>12</v>
      </c>
      <c r="Z68" s="34"/>
      <c r="AA68" s="34">
        <f>$D68*F$22*$C$24</f>
        <v>19644</v>
      </c>
      <c r="AB68" s="35">
        <f>$D68*G$22*$C$24</f>
        <v>16176</v>
      </c>
      <c r="AC68" s="34">
        <f>$D68*H$22*$C$24</f>
        <v>13584</v>
      </c>
      <c r="AD68" s="34">
        <f>$D68*I$22*$C$24</f>
        <v>11742</v>
      </c>
      <c r="AE68" s="34">
        <f>$D68*J$22*$C$24</f>
        <v>10488</v>
      </c>
      <c r="AF68" s="35">
        <f>$D68*K$22*$C$24</f>
        <v>9624</v>
      </c>
      <c r="AG68" s="34">
        <f>$D68*L$22*$C$24</f>
        <v>9024</v>
      </c>
      <c r="AH68" s="34">
        <f>$D68*M$22*$C$24</f>
        <v>8574</v>
      </c>
      <c r="AI68" s="34">
        <f>$D68*N$22*$C$24</f>
        <v>8232</v>
      </c>
      <c r="AJ68" s="35">
        <f>$D68*O$22*$C$24</f>
        <v>7992</v>
      </c>
    </row>
    <row r="69" spans="3:36" ht="12.75">
      <c r="C69" s="39">
        <f>(SUM(D66:D69))*1.1</f>
        <v>33</v>
      </c>
      <c r="D69" s="38">
        <v>8</v>
      </c>
      <c r="Z69" s="34"/>
      <c r="AA69" s="34"/>
      <c r="AB69" s="40">
        <f>$D69*F$22*$C$24</f>
        <v>13096</v>
      </c>
      <c r="AC69" s="41">
        <f>$D69*G$22*$C$24</f>
        <v>10784</v>
      </c>
      <c r="AD69" s="41">
        <f>$D69*H$22*$C$24</f>
        <v>9056</v>
      </c>
      <c r="AE69" s="41">
        <f>$D69*I$22*$C$24</f>
        <v>7828</v>
      </c>
      <c r="AF69" s="40">
        <f>$D69*J$22*$C$24</f>
        <v>6992</v>
      </c>
      <c r="AG69" s="41">
        <f>$D69*K$22*$C$24</f>
        <v>6416</v>
      </c>
      <c r="AH69" s="41">
        <f>$D69*L$22*$C$24</f>
        <v>6016</v>
      </c>
      <c r="AI69" s="41">
        <f>$D69*M$22*$C$24</f>
        <v>5716</v>
      </c>
      <c r="AJ69" s="40">
        <f>$D69*N$22*$C$24</f>
        <v>5488</v>
      </c>
    </row>
    <row r="70" spans="3:32" ht="12.75">
      <c r="C70" s="36">
        <v>2016</v>
      </c>
      <c r="D70" s="38">
        <v>0</v>
      </c>
      <c r="AC70" s="34">
        <f>$D70*F$22</f>
        <v>0</v>
      </c>
      <c r="AD70" s="34">
        <f>$D70*G$22</f>
        <v>0</v>
      </c>
      <c r="AE70" s="34">
        <f>$D70*H$22</f>
        <v>0</v>
      </c>
      <c r="AF70" s="35">
        <f>$D70*I$22</f>
        <v>0</v>
      </c>
    </row>
    <row r="71" spans="4:36" ht="12.75">
      <c r="D71" s="38">
        <v>6</v>
      </c>
      <c r="AD71" s="21">
        <f>$D71*F$22*$C$24</f>
        <v>9822</v>
      </c>
      <c r="AE71" s="21">
        <f>$D71*G$22*$C$24</f>
        <v>8088</v>
      </c>
      <c r="AF71" s="35">
        <f>$D71*H$22*$C$24</f>
        <v>6792</v>
      </c>
      <c r="AG71" s="21">
        <f>$D71*I$22*$C$24</f>
        <v>5871</v>
      </c>
      <c r="AH71" s="21">
        <f>$D71*J$22*$C$24</f>
        <v>5244</v>
      </c>
      <c r="AI71" s="21">
        <f>$D71*K$22*$C$24</f>
        <v>4812</v>
      </c>
      <c r="AJ71" s="35">
        <f>$D71*L$22*$C$24</f>
        <v>4512</v>
      </c>
    </row>
    <row r="72" spans="4:36" ht="12.75">
      <c r="D72" s="38">
        <v>6</v>
      </c>
      <c r="AE72" s="21">
        <f>$D72*F$22*$C$24</f>
        <v>9822</v>
      </c>
      <c r="AF72" s="35">
        <f>$D72*G$22*$C$24</f>
        <v>8088</v>
      </c>
      <c r="AG72" s="21">
        <f>$D72*H$22*$C$24</f>
        <v>6792</v>
      </c>
      <c r="AH72" s="21">
        <f>$D72*I$22*$C$24</f>
        <v>5871</v>
      </c>
      <c r="AI72" s="21">
        <f>$D72*J$22*$C$24</f>
        <v>5244</v>
      </c>
      <c r="AJ72" s="35">
        <f>$D72*K$22*$C$24</f>
        <v>4812</v>
      </c>
    </row>
    <row r="73" spans="3:36" ht="12.75">
      <c r="C73" s="39">
        <f>(SUM(D70:D73))*1.1</f>
        <v>13.200000000000001</v>
      </c>
      <c r="D73" s="28">
        <v>0</v>
      </c>
      <c r="AF73" s="40">
        <f>$D73*F$22</f>
        <v>0</v>
      </c>
      <c r="AJ73" s="40">
        <f>$D73*J$22</f>
        <v>0</v>
      </c>
    </row>
    <row r="75" ht="12.75">
      <c r="D75" s="21">
        <f>SUM(D46:D74)</f>
        <v>188</v>
      </c>
    </row>
    <row r="77" spans="3:41" ht="12.75">
      <c r="C77" s="42" t="s">
        <v>111</v>
      </c>
      <c r="D77" s="43"/>
      <c r="G77" s="44">
        <f>SUM(G46:G76)</f>
        <v>9182.666666666666</v>
      </c>
      <c r="H77" s="45">
        <f>SUM(H46:H76)</f>
        <v>13990.666666666666</v>
      </c>
      <c r="I77" s="44">
        <f>SUM(I46:I76)</f>
        <v>12096</v>
      </c>
      <c r="J77" s="44">
        <f>SUM(J46:J76)</f>
        <v>16196</v>
      </c>
      <c r="K77" s="44">
        <f>SUM(K46:K76)</f>
        <v>27380</v>
      </c>
      <c r="L77" s="45">
        <f>SUM(L46:L76)</f>
        <v>32404</v>
      </c>
      <c r="M77" s="44">
        <f>SUM(M46:M76)</f>
        <v>28136.333333333332</v>
      </c>
      <c r="N77" s="46">
        <f>SUM(N46:N76)</f>
        <v>35978</v>
      </c>
      <c r="O77" s="44">
        <f>SUM(O46:O76)</f>
        <v>44994.666666666664</v>
      </c>
      <c r="P77" s="45">
        <f>SUM(P46:P76)</f>
        <v>48462.666666666664</v>
      </c>
      <c r="Q77" s="44">
        <f>SUM(Q46:Q76)</f>
        <v>43055.66666666667</v>
      </c>
      <c r="R77" s="44">
        <f>SUM(R46:R76)</f>
        <v>55485.333333333336</v>
      </c>
      <c r="S77" s="44">
        <f>SUM(S46:S76)</f>
        <v>69432</v>
      </c>
      <c r="T77" s="45">
        <f>SUM(T46:T76)</f>
        <v>74895.33333333333</v>
      </c>
      <c r="U77" s="44">
        <f>SUM(U46:U76)</f>
        <v>66962.66666666666</v>
      </c>
      <c r="V77" s="44">
        <f>SUM(V46:V76)</f>
        <v>77552</v>
      </c>
      <c r="W77" s="44">
        <f>SUM(W46:W76)</f>
        <v>90114.66666666666</v>
      </c>
      <c r="X77" s="45">
        <f>SUM(X46:X76)</f>
        <v>94522.66666666667</v>
      </c>
      <c r="Y77" s="46">
        <f>SUM(Y46:Y76)</f>
        <v>85793</v>
      </c>
      <c r="Z77" s="46">
        <f>SUM(Z46:Z76)</f>
        <v>95715</v>
      </c>
      <c r="AA77" s="46">
        <f>SUM(AA46:AA76)</f>
        <v>107702</v>
      </c>
      <c r="AB77" s="45">
        <f>SUM(AB46:AB76)</f>
        <v>111625</v>
      </c>
      <c r="AC77" s="46">
        <f>SUM(AC46:AC76)</f>
        <v>102479</v>
      </c>
      <c r="AD77" s="46">
        <f>SUM(AD46:AD76)</f>
        <v>105441</v>
      </c>
      <c r="AE77" s="46">
        <f>SUM(AE46:AE76)</f>
        <v>108344</v>
      </c>
      <c r="AF77" s="45">
        <f>SUM(AF46:AF76)</f>
        <v>101351</v>
      </c>
      <c r="AG77" s="46">
        <f>SUM(AG46:AG76)</f>
        <v>96010</v>
      </c>
      <c r="AH77" s="46">
        <f>SUM(AH46:AH76)</f>
        <v>91814</v>
      </c>
      <c r="AI77" s="46">
        <f>SUM(AI46:AI76)</f>
        <v>88382</v>
      </c>
      <c r="AJ77" s="45">
        <f>SUM(AJ46:AJ76)</f>
        <v>85503</v>
      </c>
      <c r="AN77" s="47">
        <f>SUM(G77:AJ77)*90/1000000</f>
        <v>181.89003</v>
      </c>
      <c r="AO77" s="1" t="s">
        <v>112</v>
      </c>
    </row>
    <row r="78" spans="3:41" ht="12.75">
      <c r="C78" s="42" t="s">
        <v>113</v>
      </c>
      <c r="D78" s="42"/>
      <c r="G78" s="34">
        <f>$J$40*$K$40*90/1000</f>
        <v>1961.2098</v>
      </c>
      <c r="H78" s="35">
        <f>$J$40*$K$40*90/1000</f>
        <v>1961.2098</v>
      </c>
      <c r="I78" s="34">
        <f>$J$41*$K$41*90/1000</f>
        <v>1128.4416</v>
      </c>
      <c r="J78" s="34">
        <f>$J$41*$K$41*90/1000</f>
        <v>1128.4416</v>
      </c>
      <c r="K78" s="34">
        <f>$J$41*$K$41*90/1000</f>
        <v>1128.4416</v>
      </c>
      <c r="L78" s="35">
        <f>$J$41*$K$41*90/1000</f>
        <v>1128.4416</v>
      </c>
      <c r="M78" s="34">
        <f>$J$42*$K$42*90/1000</f>
        <v>1018.2744</v>
      </c>
      <c r="N78" s="34">
        <v>0</v>
      </c>
      <c r="O78" s="34">
        <v>0</v>
      </c>
      <c r="P78" s="35">
        <v>0</v>
      </c>
      <c r="Q78" s="34">
        <v>0</v>
      </c>
      <c r="R78" s="34">
        <v>0</v>
      </c>
      <c r="S78" s="34">
        <v>0</v>
      </c>
      <c r="T78" s="35">
        <v>0</v>
      </c>
      <c r="U78" s="34">
        <v>0</v>
      </c>
      <c r="V78" s="34">
        <v>0</v>
      </c>
      <c r="W78" s="34">
        <v>0</v>
      </c>
      <c r="X78" s="35">
        <v>0</v>
      </c>
      <c r="Y78" s="48">
        <v>0</v>
      </c>
      <c r="Z78" s="48">
        <v>0</v>
      </c>
      <c r="AA78" s="48">
        <v>0</v>
      </c>
      <c r="AB78" s="35">
        <v>0</v>
      </c>
      <c r="AC78" s="48">
        <v>0</v>
      </c>
      <c r="AD78" s="48">
        <v>0</v>
      </c>
      <c r="AE78" s="48">
        <v>0</v>
      </c>
      <c r="AF78" s="35">
        <v>0</v>
      </c>
      <c r="AG78" s="48">
        <v>0</v>
      </c>
      <c r="AH78" s="48">
        <v>0</v>
      </c>
      <c r="AI78" s="48">
        <v>0</v>
      </c>
      <c r="AJ78" s="35">
        <v>0</v>
      </c>
      <c r="AN78" s="1"/>
      <c r="AO78" s="1"/>
    </row>
    <row r="79" spans="3:41" ht="12.75">
      <c r="C79" s="42" t="s">
        <v>114</v>
      </c>
      <c r="D79" s="42"/>
      <c r="G79" s="34">
        <f>(G77-$J$40)*G31*90/1000</f>
        <v>2581.587</v>
      </c>
      <c r="H79" s="35">
        <f>(H77-$J$40)*H31*90/1000</f>
        <v>4643.13</v>
      </c>
      <c r="I79" s="34">
        <f>(I77-$J$41)*I31*90/1000</f>
        <v>4412.232</v>
      </c>
      <c r="J79" s="34">
        <f>(J77-$J$41)*J31*90/1000</f>
        <v>6049.728</v>
      </c>
      <c r="K79" s="34">
        <f>(K77-$J$41)*K31*90/1000</f>
        <v>10994.561999999998</v>
      </c>
      <c r="L79" s="35">
        <f>(L77-$J$41)*L31*90/1000</f>
        <v>14139.216</v>
      </c>
      <c r="M79" s="34">
        <f>(M77-$J$42)*M31*90/1000</f>
        <v>13066.0875</v>
      </c>
      <c r="N79" s="34">
        <f>(N77)*N31*90/1000</f>
        <v>16837.703999999998</v>
      </c>
      <c r="O79" s="34">
        <f>(O77)*O31*90/1000</f>
        <v>21057.503999999997</v>
      </c>
      <c r="P79" s="35">
        <f>(P77)*P31*90/1000</f>
        <v>23989.019999999997</v>
      </c>
      <c r="Q79" s="34">
        <f>(Q77)*Q31*90/1000</f>
        <v>22668.808500000003</v>
      </c>
      <c r="R79" s="34">
        <f>(R77)*R31*90/1000</f>
        <v>26716.188</v>
      </c>
      <c r="S79" s="34">
        <f>(S77)*S31*90/1000</f>
        <v>33743.952000000005</v>
      </c>
      <c r="T79" s="35">
        <f>(T77)*T31*90/1000</f>
        <v>38421.306</v>
      </c>
      <c r="U79" s="34">
        <f>(U77)*$U31*90/1000</f>
        <v>35557.17599999999</v>
      </c>
      <c r="V79" s="34">
        <f>(V77)*$U31*90/1000</f>
        <v>41180.11200000001</v>
      </c>
      <c r="W79" s="34">
        <f>(W77)*$U31*90/1000</f>
        <v>47850.888</v>
      </c>
      <c r="X79" s="35">
        <f>(X77)*$U31*90/1000</f>
        <v>50191.53600000001</v>
      </c>
      <c r="Y79" s="34">
        <f>(Y77)*$U31*90/1000</f>
        <v>45556.083</v>
      </c>
      <c r="Z79" s="34">
        <f>(Z77)*$U31*90/1000</f>
        <v>50824.665</v>
      </c>
      <c r="AA79" s="34">
        <f>(AA77)*$U31*90/1000</f>
        <v>57189.76200000001</v>
      </c>
      <c r="AB79" s="35">
        <f>(AB77)*$U31*90/1000</f>
        <v>59272.875</v>
      </c>
      <c r="AC79" s="34">
        <f>(AC77)*$U31*90/1000</f>
        <v>54416.34900000001</v>
      </c>
      <c r="AD79" s="34">
        <f>(AD77)*$U31*90/1000</f>
        <v>55989.171</v>
      </c>
      <c r="AE79" s="34">
        <f>(AE77)*$U31*90/1000</f>
        <v>57530.664000000004</v>
      </c>
      <c r="AF79" s="35">
        <f>(AF77)*$U31*90/1000</f>
        <v>53817.381</v>
      </c>
      <c r="AG79" s="34">
        <f>(AG77)*$U31*90/1000</f>
        <v>50981.31</v>
      </c>
      <c r="AH79" s="34">
        <f>(AH77)*$U31*90/1000</f>
        <v>48753.234</v>
      </c>
      <c r="AI79" s="34">
        <f>(AI77)*$U31*90/1000</f>
        <v>46930.842000000004</v>
      </c>
      <c r="AJ79" s="35">
        <f>(AJ77)*$U31*90/1000</f>
        <v>45402.093</v>
      </c>
      <c r="AN79" s="1"/>
      <c r="AO79" s="1"/>
    </row>
    <row r="80" spans="3:41" ht="12.75">
      <c r="C80" s="42" t="s">
        <v>115</v>
      </c>
      <c r="D80" s="42"/>
      <c r="G80" s="49">
        <f>(G78+G79)/1000</f>
        <v>4.5427968</v>
      </c>
      <c r="H80" s="50">
        <f>(H78+H79)/1000</f>
        <v>6.6043398</v>
      </c>
      <c r="I80" s="49">
        <f>(I78+I79)/1000</f>
        <v>5.5406736</v>
      </c>
      <c r="J80" s="49">
        <f>(J78+J79)/1000</f>
        <v>7.1781696</v>
      </c>
      <c r="K80" s="49">
        <f>(K78+K79)/1000</f>
        <v>12.123003599999999</v>
      </c>
      <c r="L80" s="50">
        <f>(L78+L79)/1000</f>
        <v>15.2676576</v>
      </c>
      <c r="M80" s="49">
        <f>(M78+M79)/1000</f>
        <v>14.0843619</v>
      </c>
      <c r="N80" s="49">
        <f>(N78+N79)/1000</f>
        <v>16.837704</v>
      </c>
      <c r="O80" s="49">
        <f>(O78+O79)/1000</f>
        <v>21.057503999999998</v>
      </c>
      <c r="P80" s="50">
        <f>(P78+P79)/1000</f>
        <v>23.989019999999996</v>
      </c>
      <c r="Q80" s="49">
        <f>(Q78+Q79)/1000</f>
        <v>22.668808500000004</v>
      </c>
      <c r="R80" s="49">
        <f>(R78+R79)/1000</f>
        <v>26.716188</v>
      </c>
      <c r="S80" s="49">
        <f>(S78+S79)/1000</f>
        <v>33.74395200000001</v>
      </c>
      <c r="T80" s="50">
        <f>(T78+T79)/1000</f>
        <v>38.421305999999994</v>
      </c>
      <c r="U80" s="49">
        <f>(U78+U79)/1000</f>
        <v>35.55717599999999</v>
      </c>
      <c r="V80" s="49">
        <f>(V78+V79)/1000</f>
        <v>41.18011200000001</v>
      </c>
      <c r="W80" s="49">
        <f>(W78+W79)/1000</f>
        <v>47.850888</v>
      </c>
      <c r="X80" s="50">
        <f>(X78+X79)/1000</f>
        <v>50.191536000000006</v>
      </c>
      <c r="Y80" s="49">
        <f>(Y78+Y79)/1000</f>
        <v>45.556083</v>
      </c>
      <c r="Z80" s="49">
        <f>(Z78+Z79)/1000</f>
        <v>50.824665</v>
      </c>
      <c r="AA80" s="49">
        <f>(AA78+AA79)/1000</f>
        <v>57.18976200000001</v>
      </c>
      <c r="AB80" s="50">
        <f>(AB78+AB79)/1000</f>
        <v>59.272875</v>
      </c>
      <c r="AC80" s="49">
        <f>(AC78+AC79)/1000</f>
        <v>54.41634900000001</v>
      </c>
      <c r="AD80" s="49">
        <f>(AD78+AD79)/1000</f>
        <v>55.989171</v>
      </c>
      <c r="AE80" s="49">
        <f>(AE78+AE79)/1000</f>
        <v>57.530664</v>
      </c>
      <c r="AF80" s="50">
        <f>(AF78+AF79)/1000</f>
        <v>53.817381000000005</v>
      </c>
      <c r="AG80" s="49">
        <f>(AG78+AG79)/1000</f>
        <v>50.98131</v>
      </c>
      <c r="AH80" s="49">
        <f>(AH78+AH79)/1000</f>
        <v>48.753234</v>
      </c>
      <c r="AI80" s="49">
        <f>(AI78+AI79)/1000</f>
        <v>46.930842000000005</v>
      </c>
      <c r="AJ80" s="50">
        <f>(AJ78+AJ79)/1000</f>
        <v>45.402093</v>
      </c>
      <c r="AN80" s="47">
        <f>SUM(G80:AJ80)</f>
        <v>1050.2196263999997</v>
      </c>
      <c r="AO80" s="1" t="s">
        <v>116</v>
      </c>
    </row>
    <row r="81" spans="3:36" ht="12.75">
      <c r="C81" s="42"/>
      <c r="D81" s="51" t="s">
        <v>117</v>
      </c>
      <c r="H81" s="52">
        <f>SUM(E80:H80)-SUM(E82:H82)</f>
        <v>9.753744525</v>
      </c>
      <c r="L81" s="52">
        <f>SUM(I80:L80)-SUM(I82:L82)</f>
        <v>35.09581635</v>
      </c>
      <c r="P81" s="52">
        <f>SUM(M80:P80)-SUM(M82:P82)</f>
        <v>66.4725161625</v>
      </c>
      <c r="T81" s="52">
        <f>SUM(Q80:T80)-SUM(Q82:T82)</f>
        <v>106.35647268750002</v>
      </c>
      <c r="X81" s="52">
        <f>SUM(U80:X80)-SUM(U82:X82)</f>
        <v>152.93224800000002</v>
      </c>
      <c r="AB81" s="52">
        <f>SUM(Y80:AB80)-SUM(Y82:AB82)</f>
        <v>186.237961875</v>
      </c>
      <c r="AF81" s="52">
        <f>SUM(AC80:AF80)-SUM(AC82:AF82)</f>
        <v>194.03436937500004</v>
      </c>
      <c r="AJ81" s="52">
        <f>SUM(AG80:AJ80)-SUM(AG82:AJ82)</f>
        <v>168.059044125</v>
      </c>
    </row>
    <row r="82" spans="3:36" ht="12.75">
      <c r="C82" s="53" t="s">
        <v>118</v>
      </c>
      <c r="D82" s="54">
        <v>0.125</v>
      </c>
      <c r="G82" s="55">
        <f>G80*0.125</f>
        <v>0.5678496</v>
      </c>
      <c r="H82" s="55">
        <f>H80*0.125</f>
        <v>0.825542475</v>
      </c>
      <c r="I82" s="55">
        <f>I80*0.125</f>
        <v>0.6925842</v>
      </c>
      <c r="J82" s="55">
        <f>J80*0.125</f>
        <v>0.8972712</v>
      </c>
      <c r="K82" s="55">
        <f>K80*0.125</f>
        <v>1.5153754499999998</v>
      </c>
      <c r="L82" s="55">
        <f>L80*0.125</f>
        <v>1.9084572</v>
      </c>
      <c r="M82" s="55">
        <f>M80*0.125</f>
        <v>1.7605452375</v>
      </c>
      <c r="N82" s="55">
        <f>N80*0.125</f>
        <v>2.104713</v>
      </c>
      <c r="O82" s="55">
        <f>O80*0.125</f>
        <v>2.6321879999999998</v>
      </c>
      <c r="P82" s="55">
        <f>P80*0.125</f>
        <v>2.9986274999999996</v>
      </c>
      <c r="Q82" s="55">
        <f>Q80*0.125</f>
        <v>2.8336010625000005</v>
      </c>
      <c r="R82" s="55">
        <f>R80*0.125</f>
        <v>3.3395235</v>
      </c>
      <c r="S82" s="55">
        <f>S80*0.125</f>
        <v>4.217994000000001</v>
      </c>
      <c r="T82" s="55">
        <f>T80*0.125</f>
        <v>4.802663249999999</v>
      </c>
      <c r="U82" s="55">
        <f>U80*0.125</f>
        <v>4.444646999999999</v>
      </c>
      <c r="V82" s="55">
        <f>V80*0.125</f>
        <v>5.147514000000001</v>
      </c>
      <c r="W82" s="55">
        <f>W80*0.125</f>
        <v>5.981361</v>
      </c>
      <c r="X82" s="55">
        <f>X80*0.125</f>
        <v>6.273942000000001</v>
      </c>
      <c r="Y82" s="55">
        <f>Y80*0.125</f>
        <v>5.694510375</v>
      </c>
      <c r="Z82" s="55">
        <f>Z80*0.125</f>
        <v>6.353083125</v>
      </c>
      <c r="AA82" s="55">
        <f>AA80*0.125</f>
        <v>7.148720250000001</v>
      </c>
      <c r="AB82" s="55">
        <f>AB80*0.125</f>
        <v>7.409109375</v>
      </c>
      <c r="AC82" s="55">
        <f>AC80*0.125</f>
        <v>6.802043625000001</v>
      </c>
      <c r="AD82" s="55">
        <f>AD80*0.125</f>
        <v>6.998646375</v>
      </c>
      <c r="AE82" s="55">
        <f>AE80*0.125</f>
        <v>7.191333</v>
      </c>
      <c r="AF82" s="55">
        <f>AF80*0.125</f>
        <v>6.727172625000001</v>
      </c>
      <c r="AG82" s="55">
        <f>AG80*0.125</f>
        <v>6.37266375</v>
      </c>
      <c r="AH82" s="55">
        <f>AH80*0.125</f>
        <v>6.09415425</v>
      </c>
      <c r="AI82" s="55">
        <f>AI80*0.125</f>
        <v>5.866355250000001</v>
      </c>
      <c r="AJ82" s="55">
        <f>AJ80*0.125</f>
        <v>5.675261625</v>
      </c>
    </row>
    <row r="83" spans="4:32" ht="12.75">
      <c r="D83" s="20"/>
      <c r="H83" s="52"/>
      <c r="AF83" s="52"/>
    </row>
    <row r="84" spans="4:32" ht="12.75">
      <c r="D84" s="20"/>
      <c r="H84" s="52"/>
      <c r="AF84" s="52"/>
    </row>
    <row r="86" ht="12.75">
      <c r="K86" s="20" t="s">
        <v>119</v>
      </c>
    </row>
    <row r="87" spans="2:11" ht="13.5">
      <c r="B87" t="s">
        <v>120</v>
      </c>
      <c r="I87" s="56">
        <f>L81-C53</f>
        <v>2.0958163499999998</v>
      </c>
      <c r="K87" s="1">
        <v>-3.7</v>
      </c>
    </row>
    <row r="88" spans="7:11" ht="13.5">
      <c r="G88" t="s">
        <v>121</v>
      </c>
      <c r="I88" s="56">
        <f>P81-C57</f>
        <v>33.4725161625</v>
      </c>
      <c r="K88" s="1">
        <v>-35.6</v>
      </c>
    </row>
    <row r="89" spans="7:11" ht="13.5">
      <c r="G89" t="s">
        <v>122</v>
      </c>
      <c r="I89" s="56">
        <f>T81-C61</f>
        <v>73.35647268750002</v>
      </c>
      <c r="K89" s="1">
        <v>-41.2</v>
      </c>
    </row>
    <row r="90" spans="2:11" ht="13.5">
      <c r="B90" s="55" t="s">
        <v>123</v>
      </c>
      <c r="C90" s="55"/>
      <c r="D90" s="55"/>
      <c r="G90" t="s">
        <v>124</v>
      </c>
      <c r="I90" s="56">
        <f>X81-C65</f>
        <v>119.93224800000002</v>
      </c>
      <c r="K90" s="1">
        <v>-9.4</v>
      </c>
    </row>
    <row r="91" spans="7:12" ht="13.5">
      <c r="G91" t="s">
        <v>125</v>
      </c>
      <c r="I91" s="56">
        <f>AF81-C69</f>
        <v>161.03436937500004</v>
      </c>
      <c r="K91">
        <v>0</v>
      </c>
      <c r="L91" t="s">
        <v>126</v>
      </c>
    </row>
    <row r="92" spans="7:9" ht="13.5">
      <c r="G92" t="s">
        <v>127</v>
      </c>
      <c r="I92" s="56">
        <f>AB81-C73</f>
        <v>173.037961875</v>
      </c>
    </row>
  </sheetData>
  <hyperlinks>
    <hyperlink ref="A8" r:id="rId1" display="Forudsætninger er sat jævnt negativt i forhold til udmelding fra 2010 Q2-webcast http://webtv.hegnar.no/index.php?id=5447&amp;cat=6&amp;page=0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2:C32"/>
  <sheetViews>
    <sheetView workbookViewId="0" topLeftCell="A1">
      <selection activeCell="D34" sqref="D34"/>
    </sheetView>
  </sheetViews>
  <sheetFormatPr defaultColWidth="12.57421875" defaultRowHeight="12.75"/>
  <cols>
    <col min="1" max="16384" width="11.57421875" style="0" customWidth="1"/>
  </cols>
  <sheetData>
    <row r="22" ht="15">
      <c r="A22" s="57"/>
    </row>
    <row r="32" ht="15">
      <c r="C32" s="5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R. Madsen</dc:creator>
  <cp:keywords/>
  <dc:description/>
  <cp:lastModifiedBy>Jørgen R. Madsen</cp:lastModifiedBy>
  <dcterms:created xsi:type="dcterms:W3CDTF">2010-08-25T09:10:51Z</dcterms:created>
  <dcterms:modified xsi:type="dcterms:W3CDTF">2010-09-02T19:39:57Z</dcterms:modified>
  <cp:category/>
  <cp:version/>
  <cp:contentType/>
  <cp:contentStatus/>
  <cp:revision>17</cp:revision>
</cp:coreProperties>
</file>